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8940"/>
  </bookViews>
  <sheets>
    <sheet name="小標本の場合" sheetId="1" r:id="rId1"/>
    <sheet name="大標本の場合" sheetId="4" r:id="rId2"/>
  </sheets>
  <calcPr calcId="144525"/>
</workbook>
</file>

<file path=xl/calcChain.xml><?xml version="1.0" encoding="utf-8"?>
<calcChain xmlns="http://schemas.openxmlformats.org/spreadsheetml/2006/main">
  <c r="L26" i="4" l="1"/>
  <c r="K26" i="4"/>
  <c r="K29" i="4" s="1"/>
  <c r="J26" i="4"/>
  <c r="I26" i="4"/>
  <c r="G26" i="4"/>
  <c r="G29" i="4" s="1"/>
  <c r="F26" i="4"/>
  <c r="L29" i="4"/>
  <c r="J29" i="4"/>
  <c r="I29" i="4"/>
  <c r="F29" i="4"/>
  <c r="L27" i="4"/>
  <c r="J27" i="4"/>
  <c r="I27" i="4"/>
  <c r="F27" i="4"/>
  <c r="L25" i="4"/>
  <c r="K25" i="4"/>
  <c r="J25" i="4"/>
  <c r="I25" i="4"/>
  <c r="H25" i="4"/>
  <c r="G25" i="4"/>
  <c r="F25" i="4"/>
  <c r="E25" i="4"/>
  <c r="G27" i="4" l="1"/>
  <c r="K27" i="4"/>
  <c r="L23" i="4"/>
  <c r="L24" i="4" s="1"/>
  <c r="K23" i="4"/>
  <c r="K24" i="4" s="1"/>
  <c r="J23" i="4"/>
  <c r="J24" i="4" s="1"/>
  <c r="I23" i="4"/>
  <c r="I24" i="4" s="1"/>
  <c r="H23" i="4"/>
  <c r="H24" i="4" s="1"/>
  <c r="G23" i="4"/>
  <c r="G24" i="4" s="1"/>
  <c r="F23" i="4"/>
  <c r="F24" i="4" s="1"/>
  <c r="E23" i="4"/>
  <c r="E24" i="4" s="1"/>
  <c r="C23" i="4"/>
  <c r="C24" i="4" s="1"/>
  <c r="C25" i="4" s="1"/>
  <c r="L20" i="4"/>
  <c r="K20" i="4"/>
  <c r="J20" i="4"/>
  <c r="J18" i="4" s="1"/>
  <c r="J21" i="4" s="1"/>
  <c r="J22" i="4" s="1"/>
  <c r="I20" i="4"/>
  <c r="H20" i="4"/>
  <c r="G20" i="4"/>
  <c r="F20" i="4"/>
  <c r="E20" i="4"/>
  <c r="E18" i="4" s="1"/>
  <c r="C20" i="4"/>
  <c r="F18" i="4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L20" i="1"/>
  <c r="K20" i="1"/>
  <c r="J20" i="1"/>
  <c r="I20" i="1"/>
  <c r="I18" i="1" s="1"/>
  <c r="I21" i="1" s="1"/>
  <c r="I22" i="1" s="1"/>
  <c r="H20" i="1"/>
  <c r="G20" i="1"/>
  <c r="F20" i="1"/>
  <c r="E20" i="1"/>
  <c r="E18" i="1" s="1"/>
  <c r="E21" i="1" s="1"/>
  <c r="E22" i="1" s="1"/>
  <c r="C20" i="1"/>
  <c r="C18" i="1" s="1"/>
  <c r="C21" i="1" s="1"/>
  <c r="E21" i="4" l="1"/>
  <c r="E22" i="4" s="1"/>
  <c r="E26" i="4" s="1"/>
  <c r="E27" i="4" s="1"/>
  <c r="F21" i="4"/>
  <c r="F22" i="4" s="1"/>
  <c r="I18" i="4"/>
  <c r="I21" i="4" s="1"/>
  <c r="I22" i="4" s="1"/>
  <c r="G18" i="4"/>
  <c r="K18" i="4"/>
  <c r="F19" i="4"/>
  <c r="J19" i="4"/>
  <c r="E19" i="4"/>
  <c r="C18" i="4"/>
  <c r="H18" i="4"/>
  <c r="L18" i="4"/>
  <c r="E29" i="1"/>
  <c r="I29" i="1"/>
  <c r="E30" i="1"/>
  <c r="I30" i="1"/>
  <c r="E25" i="1"/>
  <c r="I25" i="1"/>
  <c r="E26" i="1"/>
  <c r="I26" i="1"/>
  <c r="F18" i="1"/>
  <c r="J18" i="1"/>
  <c r="J30" i="1" s="1"/>
  <c r="G18" i="1"/>
  <c r="K18" i="1"/>
  <c r="H18" i="1"/>
  <c r="C26" i="1"/>
  <c r="C19" i="1"/>
  <c r="I19" i="1"/>
  <c r="C25" i="1"/>
  <c r="E19" i="1"/>
  <c r="L18" i="1"/>
  <c r="C29" i="1"/>
  <c r="C30" i="1"/>
  <c r="E29" i="4" l="1"/>
  <c r="H29" i="4"/>
  <c r="I19" i="4"/>
  <c r="L21" i="4"/>
  <c r="L22" i="4" s="1"/>
  <c r="L19" i="4"/>
  <c r="C21" i="4"/>
  <c r="C22" i="4" s="1"/>
  <c r="C26" i="4" s="1"/>
  <c r="C27" i="4" s="1"/>
  <c r="C19" i="4"/>
  <c r="K19" i="4"/>
  <c r="K21" i="4"/>
  <c r="K22" i="4" s="1"/>
  <c r="H19" i="4"/>
  <c r="H21" i="4"/>
  <c r="H22" i="4" s="1"/>
  <c r="H26" i="4" s="1"/>
  <c r="H27" i="4" s="1"/>
  <c r="G19" i="4"/>
  <c r="G21" i="4"/>
  <c r="G22" i="4" s="1"/>
  <c r="E27" i="1"/>
  <c r="E28" i="1" s="1"/>
  <c r="E33" i="1" s="1"/>
  <c r="E31" i="1"/>
  <c r="E32" i="1" s="1"/>
  <c r="E38" i="1" s="1"/>
  <c r="H30" i="1"/>
  <c r="F26" i="1"/>
  <c r="H29" i="1"/>
  <c r="H26" i="1"/>
  <c r="L30" i="1"/>
  <c r="L25" i="1"/>
  <c r="H25" i="1"/>
  <c r="F30" i="1"/>
  <c r="J26" i="1"/>
  <c r="L29" i="1"/>
  <c r="I27" i="1"/>
  <c r="I28" i="1" s="1"/>
  <c r="I31" i="1"/>
  <c r="I32" i="1" s="1"/>
  <c r="L26" i="1"/>
  <c r="J32" i="1"/>
  <c r="J35" i="1" s="1"/>
  <c r="G26" i="1"/>
  <c r="G30" i="1"/>
  <c r="G25" i="1"/>
  <c r="G29" i="1"/>
  <c r="J25" i="1"/>
  <c r="J29" i="1"/>
  <c r="J31" i="1" s="1"/>
  <c r="K26" i="1"/>
  <c r="K25" i="1"/>
  <c r="K30" i="1"/>
  <c r="K29" i="1"/>
  <c r="F25" i="1"/>
  <c r="F29" i="1"/>
  <c r="K21" i="1"/>
  <c r="K22" i="1" s="1"/>
  <c r="K19" i="1"/>
  <c r="F21" i="1"/>
  <c r="F22" i="1" s="1"/>
  <c r="F19" i="1"/>
  <c r="G21" i="1"/>
  <c r="G22" i="1" s="1"/>
  <c r="G19" i="1"/>
  <c r="H21" i="1"/>
  <c r="H22" i="1" s="1"/>
  <c r="H19" i="1"/>
  <c r="L21" i="1"/>
  <c r="L22" i="1" s="1"/>
  <c r="L19" i="1"/>
  <c r="J21" i="1"/>
  <c r="J22" i="1" s="1"/>
  <c r="J19" i="1"/>
  <c r="F31" i="1" l="1"/>
  <c r="F32" i="1" s="1"/>
  <c r="F35" i="1" s="1"/>
  <c r="C29" i="4"/>
  <c r="E37" i="1"/>
  <c r="L31" i="1"/>
  <c r="L32" i="1" s="1"/>
  <c r="J27" i="1"/>
  <c r="J28" i="1" s="1"/>
  <c r="J37" i="1" s="1"/>
  <c r="J38" i="1"/>
  <c r="H27" i="1"/>
  <c r="H28" i="1" s="1"/>
  <c r="H37" i="1" s="1"/>
  <c r="G31" i="1"/>
  <c r="G32" i="1" s="1"/>
  <c r="I33" i="1"/>
  <c r="I37" i="1"/>
  <c r="G27" i="1"/>
  <c r="G28" i="1" s="1"/>
  <c r="J33" i="1"/>
  <c r="I35" i="1"/>
  <c r="I38" i="1"/>
  <c r="L27" i="1"/>
  <c r="L28" i="1" s="1"/>
  <c r="H31" i="1"/>
  <c r="H32" i="1" s="1"/>
  <c r="H38" i="1" s="1"/>
  <c r="F27" i="1"/>
  <c r="F28" i="1" s="1"/>
  <c r="K31" i="1"/>
  <c r="K32" i="1" s="1"/>
  <c r="K27" i="1"/>
  <c r="K28" i="1" s="1"/>
  <c r="E35" i="1"/>
  <c r="C23" i="1"/>
  <c r="C24" i="1" s="1"/>
  <c r="F38" i="1" l="1"/>
  <c r="L38" i="1"/>
  <c r="L35" i="1"/>
  <c r="H33" i="1"/>
  <c r="H35" i="1"/>
  <c r="F33" i="1"/>
  <c r="F37" i="1"/>
  <c r="K33" i="1"/>
  <c r="K37" i="1"/>
  <c r="K35" i="1"/>
  <c r="K38" i="1"/>
  <c r="G35" i="1"/>
  <c r="G38" i="1"/>
  <c r="L37" i="1"/>
  <c r="L33" i="1"/>
  <c r="G37" i="1"/>
  <c r="G33" i="1"/>
  <c r="C31" i="1"/>
  <c r="C32" i="1" s="1"/>
  <c r="C38" i="1" s="1"/>
  <c r="C27" i="1"/>
  <c r="C22" i="1"/>
  <c r="C28" i="1" l="1"/>
  <c r="C35" i="1"/>
  <c r="C33" i="1" l="1"/>
  <c r="C37" i="1"/>
</calcChain>
</file>

<file path=xl/sharedStrings.xml><?xml version="1.0" encoding="utf-8"?>
<sst xmlns="http://schemas.openxmlformats.org/spreadsheetml/2006/main" count="110" uniqueCount="60">
  <si>
    <t>～</t>
    <phoneticPr fontId="1"/>
  </si>
  <si>
    <t>標準誤差
SE＝s/√n</t>
    <phoneticPr fontId="1"/>
  </si>
  <si>
    <t>標本
サイズｎ</t>
    <rPh sb="0" eb="2">
      <t>ヒョウホン</t>
    </rPh>
    <phoneticPr fontId="1"/>
  </si>
  <si>
    <t>信頼区間
M ± t値×SE</t>
    <rPh sb="0" eb="2">
      <t>シンライ</t>
    </rPh>
    <rPh sb="2" eb="4">
      <t>クカン</t>
    </rPh>
    <phoneticPr fontId="1"/>
  </si>
  <si>
    <t>％の信頼区間</t>
    <rPh sb="2" eb="4">
      <t>シンライ</t>
    </rPh>
    <rPh sb="4" eb="6">
      <t>クカン</t>
    </rPh>
    <phoneticPr fontId="1"/>
  </si>
  <si>
    <t>↓変更できます</t>
    <rPh sb="1" eb="3">
      <t>ヘンコウ</t>
    </rPh>
    <phoneticPr fontId="1"/>
  </si>
  <si>
    <t>　　↓</t>
    <phoneticPr fontId="1"/>
  </si>
  <si>
    <t>③表の下に信頼区間が表示される</t>
    <rPh sb="1" eb="2">
      <t>ヒョウ</t>
    </rPh>
    <rPh sb="3" eb="4">
      <t>シタ</t>
    </rPh>
    <rPh sb="5" eb="7">
      <t>シンライ</t>
    </rPh>
    <rPh sb="7" eb="9">
      <t>クカン</t>
    </rPh>
    <rPh sb="10" eb="12">
      <t>ヒョウジ</t>
    </rPh>
    <phoneticPr fontId="1"/>
  </si>
  <si>
    <t>入力例</t>
    <rPh sb="0" eb="2">
      <t>ニュウリョク</t>
    </rPh>
    <rPh sb="2" eb="3">
      <t>レイ</t>
    </rPh>
    <phoneticPr fontId="1"/>
  </si>
  <si>
    <t>要素名→</t>
    <rPh sb="0" eb="2">
      <t>ヨウソ</t>
    </rPh>
    <rPh sb="2" eb="3">
      <t>メイ</t>
    </rPh>
    <phoneticPr fontId="1"/>
  </si>
  <si>
    <t>B</t>
    <phoneticPr fontId="1"/>
  </si>
  <si>
    <t>信頼区間に至る　３　STEP</t>
    <rPh sb="0" eb="2">
      <t>シンライ</t>
    </rPh>
    <rPh sb="2" eb="4">
      <t>クカン</t>
    </rPh>
    <rPh sb="5" eb="6">
      <t>イタ</t>
    </rPh>
    <phoneticPr fontId="1"/>
  </si>
  <si>
    <t>入力用</t>
    <rPh sb="0" eb="2">
      <t>ニュウリョク</t>
    </rPh>
    <rPh sb="2" eb="3">
      <t>ヨウ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</si>
  <si>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</si>
  <si>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</si>
  <si>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</si>
  <si>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</si>
  <si>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</si>
  <si>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</si>
  <si>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</si>
  <si>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入力手順</t>
    <rPh sb="0" eb="2">
      <t>ニュウリョク</t>
    </rPh>
    <rPh sb="2" eb="4">
      <t>テジュン</t>
    </rPh>
    <phoneticPr fontId="1"/>
  </si>
  <si>
    <t>探究活動　結果分析</t>
    <rPh sb="0" eb="2">
      <t>タンキュウ</t>
    </rPh>
    <rPh sb="2" eb="4">
      <t>カツドウ</t>
    </rPh>
    <rPh sb="5" eb="7">
      <t>ケッカ</t>
    </rPh>
    <rPh sb="7" eb="9">
      <t>ブンセキ</t>
    </rPh>
    <phoneticPr fontId="1"/>
  </si>
  <si>
    <t>信頼度</t>
    <rPh sb="0" eb="2">
      <t>シンライ</t>
    </rPh>
    <rPh sb="2" eb="3">
      <t>ド</t>
    </rPh>
    <phoneticPr fontId="1"/>
  </si>
  <si>
    <t>①信頼度を入力　95、99％が普通</t>
    <rPh sb="1" eb="3">
      <t>シンライ</t>
    </rPh>
    <rPh sb="3" eb="4">
      <t>ド</t>
    </rPh>
    <rPh sb="5" eb="7">
      <t>ニュウリョク</t>
    </rPh>
    <rPh sb="15" eb="17">
      <t>フツウ</t>
    </rPh>
    <phoneticPr fontId="1"/>
  </si>
  <si>
    <t>有意水準α</t>
    <rPh sb="0" eb="2">
      <t>ユウイ</t>
    </rPh>
    <rPh sb="2" eb="4">
      <t>スイジュン</t>
    </rPh>
    <phoneticPr fontId="1"/>
  </si>
  <si>
    <t>信頼係数
（１－α）</t>
    <rPh sb="0" eb="2">
      <t>シンライ</t>
    </rPh>
    <rPh sb="2" eb="4">
      <t>ケイスウ</t>
    </rPh>
    <phoneticPr fontId="1"/>
  </si>
  <si>
    <t>支持率</t>
    <rPh sb="0" eb="3">
      <t>シジリツ</t>
    </rPh>
    <phoneticPr fontId="1"/>
  </si>
  <si>
    <r>
      <t>STEP１　</t>
    </r>
    <r>
      <rPr>
        <u/>
        <sz val="11"/>
        <color theme="1"/>
        <rFont val="ＭＳ Ｐゴシック"/>
        <family val="3"/>
        <charset val="128"/>
        <scheme val="minor"/>
      </rPr>
      <t>標準誤差SE</t>
    </r>
    <r>
      <rPr>
        <sz val="11"/>
        <color theme="1"/>
        <rFont val="ＭＳ Ｐゴシック"/>
        <family val="2"/>
        <charset val="128"/>
        <scheme val="minor"/>
      </rPr>
      <t>を求める</t>
    </r>
    <phoneticPr fontId="1"/>
  </si>
  <si>
    <t>上側α/2%点の
F(n1,n2;α/2)値</t>
    <rPh sb="0" eb="1">
      <t>ウエ</t>
    </rPh>
    <rPh sb="1" eb="2">
      <t>ガワ</t>
    </rPh>
    <rPh sb="6" eb="7">
      <t>テン</t>
    </rPh>
    <rPh sb="21" eb="22">
      <t>チ</t>
    </rPh>
    <phoneticPr fontId="1"/>
  </si>
  <si>
    <t>上側α/2%点の
F(m1,m2;α/2)値</t>
    <rPh sb="0" eb="1">
      <t>ウエ</t>
    </rPh>
    <rPh sb="1" eb="2">
      <t>ガワ</t>
    </rPh>
    <rPh sb="6" eb="7">
      <t>テン</t>
    </rPh>
    <rPh sb="21" eb="22">
      <t>チ</t>
    </rPh>
    <phoneticPr fontId="1"/>
  </si>
  <si>
    <t>第２自由度n2
=2np</t>
    <rPh sb="0" eb="1">
      <t>ダイ</t>
    </rPh>
    <rPh sb="2" eb="5">
      <t>ジユウド</t>
    </rPh>
    <phoneticPr fontId="1"/>
  </si>
  <si>
    <t>A以外の回数</t>
    <rPh sb="1" eb="3">
      <t>イガイ</t>
    </rPh>
    <rPh sb="4" eb="6">
      <t>カイスウ</t>
    </rPh>
    <phoneticPr fontId="1"/>
  </si>
  <si>
    <t>標準偏差s
√pq</t>
    <rPh sb="0" eb="2">
      <t>ヒョウジュン</t>
    </rPh>
    <rPh sb="2" eb="4">
      <t>ヘンサ</t>
    </rPh>
    <rPh sb="3" eb="4">
      <t>フヘン</t>
    </rPh>
    <phoneticPr fontId="1"/>
  </si>
  <si>
    <t>Aの回数</t>
    <rPh sb="2" eb="4">
      <t>カイスウ</t>
    </rPh>
    <phoneticPr fontId="1"/>
  </si>
  <si>
    <t>Aの比率p
→標本比率</t>
    <rPh sb="2" eb="4">
      <t>ヒリツ</t>
    </rPh>
    <rPh sb="7" eb="9">
      <t>ヒョウホン</t>
    </rPh>
    <rPh sb="9" eb="11">
      <t>ヒリツ</t>
    </rPh>
    <phoneticPr fontId="1"/>
  </si>
  <si>
    <t>A以外の比率
q = 1-p</t>
    <rPh sb="1" eb="3">
      <t>イガイ</t>
    </rPh>
    <rPh sb="4" eb="6">
      <t>ヒリツ</t>
    </rPh>
    <phoneticPr fontId="1"/>
  </si>
  <si>
    <t>第２自由度m2
=2nq</t>
    <rPh sb="0" eb="1">
      <t>ダイ</t>
    </rPh>
    <rPh sb="2" eb="5">
      <t>ジユウド</t>
    </rPh>
    <phoneticPr fontId="1"/>
  </si>
  <si>
    <t>第１自由度n1
=2(nq+1)</t>
    <rPh sb="0" eb="1">
      <t>ダイ</t>
    </rPh>
    <rPh sb="2" eb="5">
      <t>ジユウド</t>
    </rPh>
    <phoneticPr fontId="1"/>
  </si>
  <si>
    <t>第１自由度m1
=2(np+1)</t>
    <rPh sb="0" eb="1">
      <t>ダイ</t>
    </rPh>
    <rPh sb="2" eb="5">
      <t>ジユウド</t>
    </rPh>
    <phoneticPr fontId="1"/>
  </si>
  <si>
    <t>　　↓</t>
    <phoneticPr fontId="1"/>
  </si>
  <si>
    <t>エラーバー用のデータ</t>
    <rPh sb="5" eb="6">
      <t>ヨウ</t>
    </rPh>
    <phoneticPr fontId="1"/>
  </si>
  <si>
    <t>P－下限値</t>
    <rPh sb="2" eb="5">
      <t>カゲンチ</t>
    </rPh>
    <phoneticPr fontId="1"/>
  </si>
  <si>
    <t>上限値-P</t>
    <rPh sb="0" eb="2">
      <t>ジョウゲン</t>
    </rPh>
    <rPh sb="2" eb="3">
      <t>チ</t>
    </rPh>
    <phoneticPr fontId="1"/>
  </si>
  <si>
    <t>信頼上限
m1F/(m1F+m2)</t>
    <rPh sb="0" eb="2">
      <t>シンライ</t>
    </rPh>
    <rPh sb="2" eb="4">
      <t>ジョウゲン</t>
    </rPh>
    <phoneticPr fontId="1"/>
  </si>
  <si>
    <t>下限値
n2/(n1F＋n2)</t>
    <rPh sb="0" eb="2">
      <t>カゲン</t>
    </rPh>
    <rPh sb="2" eb="3">
      <t>アタイ</t>
    </rPh>
    <phoneticPr fontId="1"/>
  </si>
  <si>
    <r>
      <t>STEP２　</t>
    </r>
    <r>
      <rPr>
        <sz val="11"/>
        <color theme="1"/>
        <rFont val="ＭＳ Ｐゴシック"/>
        <family val="3"/>
        <charset val="128"/>
        <scheme val="minor"/>
      </rPr>
      <t>F分布</t>
    </r>
    <r>
      <rPr>
        <sz val="11"/>
        <color theme="1"/>
        <rFont val="ＭＳ Ｐゴシック"/>
        <family val="2"/>
        <charset val="128"/>
        <scheme val="minor"/>
      </rPr>
      <t xml:space="preserve">から上限値を求める
</t>
    </r>
    <rPh sb="7" eb="9">
      <t>ブンプ</t>
    </rPh>
    <rPh sb="11" eb="14">
      <t>ジョウゲンチ</t>
    </rPh>
    <rPh sb="15" eb="16">
      <t>モト</t>
    </rPh>
    <phoneticPr fontId="1"/>
  </si>
  <si>
    <t>STEP３　F分布から下限値を求める</t>
    <rPh sb="11" eb="12">
      <t>シタ</t>
    </rPh>
    <phoneticPr fontId="1"/>
  </si>
  <si>
    <t>STEP４　信頼区間を求める</t>
    <rPh sb="6" eb="8">
      <t>シンライ</t>
    </rPh>
    <rPh sb="8" eb="10">
      <t>クカン</t>
    </rPh>
    <phoneticPr fontId="1"/>
  </si>
  <si>
    <t>②結果Aを入力</t>
    <rPh sb="1" eb="3">
      <t>ケッカ</t>
    </rPh>
    <rPh sb="5" eb="7">
      <t>ニュウリョク</t>
    </rPh>
    <phoneticPr fontId="1"/>
  </si>
  <si>
    <t>小標本（n&lt;30）の場合</t>
    <rPh sb="0" eb="1">
      <t>ショウ</t>
    </rPh>
    <rPh sb="1" eb="3">
      <t>ヒョウホン</t>
    </rPh>
    <rPh sb="10" eb="12">
      <t>バアイ</t>
    </rPh>
    <phoneticPr fontId="1"/>
  </si>
  <si>
    <t>母比率μの区間推定①</t>
    <rPh sb="0" eb="1">
      <t>ボ</t>
    </rPh>
    <rPh sb="1" eb="3">
      <t>ヒリツ</t>
    </rPh>
    <rPh sb="5" eb="7">
      <t>クカン</t>
    </rPh>
    <rPh sb="7" eb="9">
      <t>スイテイ</t>
    </rPh>
    <phoneticPr fontId="1"/>
  </si>
  <si>
    <t>Z値×SE</t>
    <rPh sb="1" eb="2">
      <t>チ</t>
    </rPh>
    <phoneticPr fontId="1"/>
  </si>
  <si>
    <t>上側α/2%点の
Z値</t>
    <rPh sb="0" eb="1">
      <t>ウエ</t>
    </rPh>
    <rPh sb="1" eb="2">
      <t>ガワ</t>
    </rPh>
    <rPh sb="6" eb="7">
      <t>テン</t>
    </rPh>
    <rPh sb="10" eb="11">
      <t>チ</t>
    </rPh>
    <phoneticPr fontId="1"/>
  </si>
  <si>
    <t>信頼区間
M ± Z値×SE</t>
    <rPh sb="0" eb="2">
      <t>シンライ</t>
    </rPh>
    <rPh sb="2" eb="4">
      <t>クカン</t>
    </rPh>
    <phoneticPr fontId="1"/>
  </si>
  <si>
    <t>大標本（n&gt;30）の場合</t>
    <rPh sb="0" eb="1">
      <t>ダイ</t>
    </rPh>
    <rPh sb="1" eb="3">
      <t>ヒョウホン</t>
    </rPh>
    <rPh sb="10" eb="12">
      <t>バアイ</t>
    </rPh>
    <phoneticPr fontId="1"/>
  </si>
  <si>
    <r>
      <t>STEP２　Z値を求める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7" eb="8">
      <t>チ</t>
    </rPh>
    <rPh sb="9" eb="10">
      <t>モト</t>
    </rPh>
    <phoneticPr fontId="1"/>
  </si>
  <si>
    <t>STEP３　信頼区間を求める</t>
    <rPh sb="6" eb="8">
      <t>シンライ</t>
    </rPh>
    <rPh sb="8" eb="10">
      <t>クカン</t>
    </rPh>
    <phoneticPr fontId="1"/>
  </si>
  <si>
    <r>
      <t>STEP１　</t>
    </r>
    <r>
      <rPr>
        <u/>
        <sz val="11"/>
        <color theme="1"/>
        <rFont val="ＭＳ Ｐゴシック"/>
        <family val="3"/>
        <charset val="128"/>
        <scheme val="minor"/>
      </rPr>
      <t>標準比率ｐ</t>
    </r>
    <r>
      <rPr>
        <sz val="11"/>
        <color theme="1"/>
        <rFont val="ＭＳ Ｐゴシック"/>
        <family val="2"/>
        <charset val="128"/>
        <scheme val="minor"/>
      </rPr>
      <t>を求める</t>
    </r>
    <rPh sb="8" eb="10">
      <t>ヒリツ</t>
    </rPh>
    <phoneticPr fontId="1"/>
  </si>
  <si>
    <t>母比率μの区間推定②</t>
    <rPh sb="0" eb="1">
      <t>ボ</t>
    </rPh>
    <rPh sb="1" eb="3">
      <t>ヒリツ</t>
    </rPh>
    <rPh sb="5" eb="7">
      <t>クカン</t>
    </rPh>
    <rPh sb="7" eb="9">
      <t>スイテイ</t>
    </rPh>
    <phoneticPr fontId="1"/>
  </si>
  <si>
    <t>作成者　大門　　編集日　2019.11.11</t>
    <rPh sb="0" eb="3">
      <t>サクセイシャ</t>
    </rPh>
    <rPh sb="4" eb="6">
      <t>オオカド</t>
    </rPh>
    <rPh sb="8" eb="10">
      <t>ヘンシュウ</t>
    </rPh>
    <rPh sb="10" eb="11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</si>
</sst>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3" borderId="0" xfId="0" applyFont="1" applyFill="1">
      <alignment vertical="center"/>
    </xf>
    <xf numFmtId="0" fontId="0" fillId="4" borderId="0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入力用　「タイトル」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64701879585313"/>
          <c:y val="0.19214129483814524"/>
          <c:w val="0.62488801399825022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小標本の場合!$E$6:$L$6</c:f>
              <c:strCache>
                <c:ptCount val="1"/>
                <c:pt idx="0">
                  <c:v>A B C D E F G H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2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>
                  <a:alpha val="57000"/>
                </a:srgbClr>
              </a:solidFill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小標本の場合!$E$37:$L$37</c:f>
                <c:numCache>
                  <c:formatCode>General</c:formatCode>
                  <c:ptCount val="8"/>
                  <c:pt idx="0">
                    <c:v>0.28286293412551261</c:v>
                  </c:pt>
                  <c:pt idx="1">
                    <c:v>0.19478671145654719</c:v>
                  </c:pt>
                  <c:pt idx="2">
                    <c:v>0.27126936327003881</c:v>
                  </c:pt>
                  <c:pt idx="3">
                    <c:v>0.28286293412551261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小標本の場合!$E$38:$L$38</c:f>
                <c:numCache>
                  <c:formatCode>General</c:formatCode>
                  <c:ptCount val="8"/>
                  <c:pt idx="0">
                    <c:v>0.21509222996645255</c:v>
                  </c:pt>
                  <c:pt idx="1">
                    <c:v>0.16045911180729414</c:v>
                  </c:pt>
                  <c:pt idx="2">
                    <c:v>0.1167574198932497</c:v>
                  </c:pt>
                  <c:pt idx="3">
                    <c:v>0.21509222996645255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9050"/>
            </c:spPr>
          </c:errBars>
          <c:cat>
            <c:strRef>
              <c:f>小標本の場合!$E$6:$L$6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小標本の場合!$E$18:$L$18</c:f>
              <c:numCache>
                <c:formatCode>General</c:formatCode>
                <c:ptCount val="8"/>
                <c:pt idx="0">
                  <c:v>0.33333333333333331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8"/>
        <c:overlap val="-25"/>
        <c:axId val="45238144"/>
        <c:axId val="45239680"/>
      </c:barChart>
      <c:catAx>
        <c:axId val="45238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239680"/>
        <c:crosses val="autoZero"/>
        <c:auto val="1"/>
        <c:lblAlgn val="ctr"/>
        <c:lblOffset val="100"/>
        <c:noMultiLvlLbl val="0"/>
      </c:catAx>
      <c:valAx>
        <c:axId val="4523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238144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支持率（棒グラフ）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小標本の場合!$C$6</c:f>
              <c:strCache>
                <c:ptCount val="1"/>
                <c:pt idx="0">
                  <c:v>支持率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9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小標本の場合!$C$37</c:f>
                <c:numCache>
                  <c:formatCode>General</c:formatCode>
                  <c:ptCount val="1"/>
                  <c:pt idx="0">
                    <c:v>0.28286293412551261</c:v>
                  </c:pt>
                </c:numCache>
              </c:numRef>
            </c:plus>
            <c:minus>
              <c:numRef>
                <c:f>小標本の場合!$C$38</c:f>
                <c:numCache>
                  <c:formatCode>General</c:formatCode>
                  <c:ptCount val="1"/>
                  <c:pt idx="0">
                    <c:v>0.21509222996645255</c:v>
                  </c:pt>
                </c:numCache>
              </c:numRef>
            </c:minus>
            <c:spPr>
              <a:ln w="19050"/>
            </c:spPr>
          </c:errBars>
          <c:cat>
            <c:strRef>
              <c:f>小標本の場合!$C$6</c:f>
              <c:strCache>
                <c:ptCount val="1"/>
                <c:pt idx="0">
                  <c:v>支持率</c:v>
                </c:pt>
              </c:strCache>
            </c:strRef>
          </c:cat>
          <c:val>
            <c:numRef>
              <c:f>小標本の場合!$C$18</c:f>
              <c:numCache>
                <c:formatCode>General</c:formatCode>
                <c:ptCount val="1"/>
                <c:pt idx="0">
                  <c:v>0.33333333333333331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5"/>
        <c:overlap val="-25"/>
        <c:axId val="45277952"/>
        <c:axId val="45279488"/>
      </c:barChart>
      <c:catAx>
        <c:axId val="4527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279488"/>
        <c:crosses val="autoZero"/>
        <c:auto val="1"/>
        <c:lblAlgn val="ctr"/>
        <c:lblOffset val="100"/>
        <c:noMultiLvlLbl val="0"/>
      </c:catAx>
      <c:valAx>
        <c:axId val="452794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27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支持率（散布図）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小標本の場合!$C$6</c:f>
              <c:strCache>
                <c:ptCount val="1"/>
                <c:pt idx="0">
                  <c:v>支持率</c:v>
                </c:pt>
              </c:strCache>
            </c:strRef>
          </c:tx>
          <c:spPr>
            <a:ln w="25400">
              <a:noFill/>
            </a:ln>
          </c:spPr>
          <c:dPt>
            <c:idx val="0"/>
            <c:marker>
              <c:spPr>
                <a:ln w="82550">
                  <a:miter lim="800000"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小標本の場合!$C$37</c:f>
                <c:numCache>
                  <c:formatCode>General</c:formatCode>
                  <c:ptCount val="1"/>
                  <c:pt idx="0">
                    <c:v>0.28286293412551261</c:v>
                  </c:pt>
                </c:numCache>
              </c:numRef>
            </c:plus>
            <c:minus>
              <c:numRef>
                <c:f>小標本の場合!$C$38</c:f>
                <c:numCache>
                  <c:formatCode>General</c:formatCode>
                  <c:ptCount val="1"/>
                  <c:pt idx="0">
                    <c:v>0.21509222996645255</c:v>
                  </c:pt>
                </c:numCache>
              </c:numRef>
            </c:minus>
            <c:spPr>
              <a:ln w="19050"/>
            </c:spPr>
          </c:errBars>
          <c:xVal>
            <c:strRef>
              <c:f>小標本の場合!$C$6</c:f>
              <c:strCache>
                <c:ptCount val="1"/>
                <c:pt idx="0">
                  <c:v>支持率</c:v>
                </c:pt>
              </c:strCache>
            </c:strRef>
          </c:xVal>
          <c:yVal>
            <c:numRef>
              <c:f>小標本の場合!$C$18</c:f>
              <c:numCache>
                <c:formatCode>General</c:formatCode>
                <c:ptCount val="1"/>
                <c:pt idx="0">
                  <c:v>0.33333333333333331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6994944"/>
        <c:axId val="46996480"/>
      </c:scatterChart>
      <c:valAx>
        <c:axId val="4699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6996480"/>
        <c:crosses val="autoZero"/>
        <c:crossBetween val="midCat"/>
      </c:valAx>
      <c:valAx>
        <c:axId val="469964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6994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入力用　「タイトル」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64701879585313"/>
          <c:y val="0.19214129483814524"/>
          <c:w val="0.62488801399825022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大標本の場合!$E$6:$L$6</c:f>
              <c:strCache>
                <c:ptCount val="1"/>
                <c:pt idx="0">
                  <c:v>A B C D E F G H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2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>
                  <a:alpha val="57000"/>
                </a:srgbClr>
              </a:solidFill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大標本の場合!$E$26:$L$26</c:f>
                <c:numCache>
                  <c:formatCode>General</c:formatCode>
                  <c:ptCount val="8"/>
                  <c:pt idx="0">
                    <c:v>0.23855921916228756</c:v>
                  </c:pt>
                  <c:pt idx="1">
                    <c:v>5.2914053895267613E-2</c:v>
                  </c:pt>
                  <c:pt idx="2">
                    <c:v>1.673289305419504E-2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大標本の場合!$E$26:$L$26</c:f>
                <c:numCache>
                  <c:formatCode>General</c:formatCode>
                  <c:ptCount val="8"/>
                  <c:pt idx="0">
                    <c:v>0.23855921916228756</c:v>
                  </c:pt>
                  <c:pt idx="1">
                    <c:v>5.2914053895267613E-2</c:v>
                  </c:pt>
                  <c:pt idx="2">
                    <c:v>1.673289305419504E-2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9050"/>
            </c:spPr>
          </c:errBars>
          <c:cat>
            <c:strRef>
              <c:f>大標本の場合!$E$6:$L$6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大標本の場合!$E$18:$L$18</c:f>
              <c:numCache>
                <c:formatCode>General</c:formatCode>
                <c:ptCount val="8"/>
                <c:pt idx="0">
                  <c:v>0.33333333333333331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8"/>
        <c:overlap val="-25"/>
        <c:axId val="44868736"/>
        <c:axId val="44870272"/>
      </c:barChart>
      <c:catAx>
        <c:axId val="4486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4870272"/>
        <c:crosses val="autoZero"/>
        <c:auto val="1"/>
        <c:lblAlgn val="ctr"/>
        <c:lblOffset val="100"/>
        <c:noMultiLvlLbl val="0"/>
      </c:catAx>
      <c:valAx>
        <c:axId val="4487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4868736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大標本の場合!$C$6</c:f>
              <c:strCache>
                <c:ptCount val="1"/>
                <c:pt idx="0">
                  <c:v>支持率</c:v>
                </c:pt>
              </c:strCache>
            </c:strRef>
          </c:tx>
          <c:spPr>
            <a:solidFill>
              <a:schemeClr val="accent1">
                <a:alpha val="77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7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大標本の場合!$C$26</c:f>
                <c:numCache>
                  <c:formatCode>General</c:formatCode>
                  <c:ptCount val="1"/>
                  <c:pt idx="0">
                    <c:v>4.8999099613501344E-2</c:v>
                  </c:pt>
                </c:numCache>
              </c:numRef>
            </c:plus>
            <c:minus>
              <c:numRef>
                <c:f>大標本の場合!$C$26</c:f>
                <c:numCache>
                  <c:formatCode>General</c:formatCode>
                  <c:ptCount val="1"/>
                  <c:pt idx="0">
                    <c:v>4.8999099613501344E-2</c:v>
                  </c:pt>
                </c:numCache>
              </c:numRef>
            </c:minus>
            <c:spPr>
              <a:ln w="19050"/>
            </c:spPr>
          </c:errBars>
          <c:cat>
            <c:strRef>
              <c:f>大標本の場合!$C$6</c:f>
              <c:strCache>
                <c:ptCount val="1"/>
                <c:pt idx="0">
                  <c:v>支持率</c:v>
                </c:pt>
              </c:strCache>
            </c:strRef>
          </c:cat>
          <c:val>
            <c:numRef>
              <c:f>大標本の場合!$C$18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5"/>
        <c:overlap val="-25"/>
        <c:axId val="45137280"/>
        <c:axId val="47039616"/>
      </c:barChart>
      <c:catAx>
        <c:axId val="45137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7039616"/>
        <c:crosses val="autoZero"/>
        <c:auto val="1"/>
        <c:lblAlgn val="ctr"/>
        <c:lblOffset val="100"/>
        <c:noMultiLvlLbl val="0"/>
      </c:catAx>
      <c:valAx>
        <c:axId val="4703961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1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支持率（散布図）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大標本の場合!$C$6</c:f>
              <c:strCache>
                <c:ptCount val="1"/>
                <c:pt idx="0">
                  <c:v>支持率</c:v>
                </c:pt>
              </c:strCache>
            </c:strRef>
          </c:tx>
          <c:spPr>
            <a:ln w="25400">
              <a:noFill/>
            </a:ln>
          </c:spPr>
          <c:dPt>
            <c:idx val="0"/>
            <c:marker>
              <c:spPr>
                <a:ln w="82550">
                  <a:miter lim="800000"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大標本の場合!$C$26</c:f>
                <c:numCache>
                  <c:formatCode>General</c:formatCode>
                  <c:ptCount val="1"/>
                  <c:pt idx="0">
                    <c:v>4.8999099613501344E-2</c:v>
                  </c:pt>
                </c:numCache>
              </c:numRef>
            </c:plus>
            <c:minus>
              <c:numRef>
                <c:f>大標本の場合!$C$26</c:f>
                <c:numCache>
                  <c:formatCode>General</c:formatCode>
                  <c:ptCount val="1"/>
                  <c:pt idx="0">
                    <c:v>4.8999099613501344E-2</c:v>
                  </c:pt>
                </c:numCache>
              </c:numRef>
            </c:minus>
            <c:spPr>
              <a:ln w="19050"/>
            </c:spPr>
          </c:errBars>
          <c:xVal>
            <c:strRef>
              <c:f>大標本の場合!$C$6</c:f>
              <c:strCache>
                <c:ptCount val="1"/>
                <c:pt idx="0">
                  <c:v>支持率</c:v>
                </c:pt>
              </c:strCache>
            </c:strRef>
          </c:xVal>
          <c:yVal>
            <c:numRef>
              <c:f>大標本の場合!$C$18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4906368"/>
        <c:axId val="44907904"/>
      </c:scatterChart>
      <c:valAx>
        <c:axId val="4490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4907904"/>
        <c:crosses val="autoZero"/>
        <c:crossBetween val="midCat"/>
      </c:valAx>
      <c:valAx>
        <c:axId val="449079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490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2388394</xdr:colOff>
      <xdr:row>2</xdr:row>
      <xdr:rowOff>130968</xdr:rowOff>
    </xdr:from>
    <xdr:to>
      <xdr:col>2</xdr:col>
      <xdr:colOff>190500</xdr:colOff>
      <xdr:row>7</xdr:row>
      <xdr:rowOff>19051</xdr:rowOff>
    </xdr:to>
    <xdr:cxnSp macro="">
      <xdr:nvCxnSpPr>
        <xdr:cNvPr id="4" name="直線矢印コネクタ 3"/>
        <xdr:cNvCxnSpPr/>
      </xdr:nvCxnSpPr>
      <xdr:spPr>
        <a:xfrm flipV="1">
          <a:off x="2388394" y="631031"/>
          <a:ext cx="2016919" cy="947739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1430179</xdr:colOff>
      <xdr:row>7</xdr:row>
      <xdr:rowOff>83344</xdr:rowOff>
    </xdr:from>
    <xdr:to>
      <xdr:col>1</xdr:col>
      <xdr:colOff>404813</xdr:colOff>
      <xdr:row>9</xdr:row>
      <xdr:rowOff>104776</xdr:rowOff>
    </xdr:to>
    <xdr:cxnSp macro="">
      <xdr:nvCxnSpPr>
        <xdr:cNvPr id="5" name="直線矢印コネクタ 4"/>
        <xdr:cNvCxnSpPr/>
      </xdr:nvCxnSpPr>
      <xdr:spPr>
        <a:xfrm flipV="1">
          <a:off x="1430179" y="1381125"/>
          <a:ext cx="1748790" cy="354807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75858</xdr:colOff>
      <xdr:row>20</xdr:row>
      <xdr:rowOff>154781</xdr:rowOff>
    </xdr:from>
    <xdr:to>
      <xdr:col>21</xdr:col>
      <xdr:colOff>54090</xdr:colOff>
      <xdr:row>32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442234</xdr:colOff>
      <xdr:row>4</xdr:row>
      <xdr:rowOff>35382</xdr:rowOff>
    </xdr:from>
    <xdr:to>
      <xdr:col>17</xdr:col>
      <xdr:colOff>31297</xdr:colOff>
      <xdr:row>19</xdr:row>
      <xdr:rowOff>178593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231322</xdr:colOff>
      <xdr:row>4</xdr:row>
      <xdr:rowOff>23814</xdr:rowOff>
    </xdr:from>
    <xdr:to>
      <xdr:col>21</xdr:col>
      <xdr:colOff>500743</xdr:colOff>
      <xdr:row>19</xdr:row>
      <xdr:rowOff>119062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2388394</xdr:colOff>
      <xdr:row>2</xdr:row>
      <xdr:rowOff>130968</xdr:rowOff>
    </xdr:from>
    <xdr:to>
      <xdr:col>2</xdr:col>
      <xdr:colOff>190500</xdr:colOff>
      <xdr:row>7</xdr:row>
      <xdr:rowOff>19051</xdr:rowOff>
    </xdr:to>
    <xdr:cxnSp macro="">
      <xdr:nvCxnSpPr>
        <xdr:cNvPr id="2" name="直線矢印コネクタ 1"/>
        <xdr:cNvCxnSpPr/>
      </xdr:nvCxnSpPr>
      <xdr:spPr>
        <a:xfrm flipV="1">
          <a:off x="2388394" y="635793"/>
          <a:ext cx="2012156" cy="964408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1430179</xdr:colOff>
      <xdr:row>7</xdr:row>
      <xdr:rowOff>83344</xdr:rowOff>
    </xdr:from>
    <xdr:to>
      <xdr:col>1</xdr:col>
      <xdr:colOff>404813</xdr:colOff>
      <xdr:row>9</xdr:row>
      <xdr:rowOff>104776</xdr:rowOff>
    </xdr:to>
    <xdr:cxnSp macro="">
      <xdr:nvCxnSpPr>
        <xdr:cNvPr id="3" name="直線矢印コネクタ 2"/>
        <xdr:cNvCxnSpPr/>
      </xdr:nvCxnSpPr>
      <xdr:spPr>
        <a:xfrm flipV="1">
          <a:off x="1430179" y="1664494"/>
          <a:ext cx="1746409" cy="364332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75858</xdr:colOff>
      <xdr:row>20</xdr:row>
      <xdr:rowOff>154780</xdr:rowOff>
    </xdr:from>
    <xdr:to>
      <xdr:col>21</xdr:col>
      <xdr:colOff>54090</xdr:colOff>
      <xdr:row>31</xdr:row>
      <xdr:rowOff>142874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442234</xdr:colOff>
      <xdr:row>4</xdr:row>
      <xdr:rowOff>35382</xdr:rowOff>
    </xdr:from>
    <xdr:to>
      <xdr:col>17</xdr:col>
      <xdr:colOff>31297</xdr:colOff>
      <xdr:row>19</xdr:row>
      <xdr:rowOff>178593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231322</xdr:colOff>
      <xdr:row>4</xdr:row>
      <xdr:rowOff>23814</xdr:rowOff>
    </xdr:from>
    <xdr:to>
      <xdr:col>21</xdr:col>
      <xdr:colOff>500743</xdr:colOff>
      <xdr:row>19</xdr:row>
      <xdr:rowOff>119062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A16" zoomScale="80" zoomScaleNormal="80" workbookViewId="0">
      <selection activeCell="A29" sqref="A29:A32"/>
    </sheetView>
  </sheetViews>
  <sheetFormatPr defaultRowHeight="13.5" x14ac:dyDescent="0.15"/>
  <cols>
    <col min="1" max="1" width="36.375" customWidth="1"/>
    <col min="2" max="2" width="18.875" bestFit="1" customWidth="1"/>
    <col min="3" max="3" width="7.75" customWidth="1"/>
    <col min="4" max="4" width="2.125" style="23" customWidth="1"/>
    <col min="5" max="12" width="7" customWidth="1"/>
  </cols>
  <sheetData>
    <row r="1" spans="1:21" ht="18" thickBot="1" x14ac:dyDescent="0.2">
      <c r="A1" s="30" t="s">
        <v>21</v>
      </c>
      <c r="C1" t="s">
        <v>5</v>
      </c>
      <c r="T1" s="1" t="s">
        <v>59</v>
      </c>
    </row>
    <row r="2" spans="1:21" ht="21.75" thickBot="1" x14ac:dyDescent="0.2">
      <c r="A2" s="31" t="s">
        <v>50</v>
      </c>
      <c r="B2" s="1" t="s">
        <v>22</v>
      </c>
      <c r="C2" s="11">
        <v>95</v>
      </c>
      <c r="D2" s="2" t="s">
        <v>4</v>
      </c>
      <c r="F2" s="2"/>
      <c r="G2" s="2"/>
      <c r="H2" s="2"/>
      <c r="I2" s="2"/>
      <c r="J2" s="2"/>
      <c r="K2" s="2"/>
      <c r="O2" s="3"/>
      <c r="R2" s="3"/>
      <c r="S2" s="3"/>
      <c r="T2" s="3"/>
      <c r="U2" s="3"/>
    </row>
    <row r="3" spans="1:21" ht="21" x14ac:dyDescent="0.15">
      <c r="A3" s="57" t="s">
        <v>49</v>
      </c>
      <c r="B3" s="1"/>
      <c r="C3" s="56"/>
      <c r="D3" s="2"/>
      <c r="F3" s="2"/>
      <c r="G3" s="2"/>
      <c r="H3" s="2"/>
      <c r="I3" s="2"/>
      <c r="J3" s="2"/>
      <c r="K3" s="2"/>
      <c r="O3" s="3"/>
      <c r="R3" s="3"/>
      <c r="S3" s="3"/>
      <c r="T3" s="3"/>
      <c r="U3" s="3"/>
    </row>
    <row r="4" spans="1:21" ht="14.25" thickBot="1" x14ac:dyDescent="0.2"/>
    <row r="5" spans="1:21" x14ac:dyDescent="0.15">
      <c r="A5" s="12"/>
      <c r="C5" t="s">
        <v>8</v>
      </c>
      <c r="E5" t="s">
        <v>12</v>
      </c>
    </row>
    <row r="6" spans="1:21" ht="22.5" customHeight="1" x14ac:dyDescent="0.15">
      <c r="A6" s="29" t="s">
        <v>20</v>
      </c>
      <c r="B6" s="21" t="s">
        <v>9</v>
      </c>
      <c r="C6" s="8" t="s">
        <v>26</v>
      </c>
      <c r="D6" s="22"/>
      <c r="E6" s="8" t="s">
        <v>13</v>
      </c>
      <c r="F6" s="8" t="s">
        <v>10</v>
      </c>
      <c r="G6" s="8" t="s">
        <v>14</v>
      </c>
      <c r="H6" s="8" t="s">
        <v>15</v>
      </c>
      <c r="I6" s="8" t="s">
        <v>16</v>
      </c>
      <c r="J6" s="8" t="s">
        <v>17</v>
      </c>
      <c r="K6" s="8" t="s">
        <v>18</v>
      </c>
      <c r="L6" s="8" t="s">
        <v>19</v>
      </c>
    </row>
    <row r="7" spans="1:21" x14ac:dyDescent="0.15">
      <c r="A7" s="29"/>
      <c r="B7" s="14" t="s">
        <v>33</v>
      </c>
      <c r="C7" s="5">
        <v>5</v>
      </c>
      <c r="D7" s="22"/>
      <c r="E7" s="5">
        <v>5</v>
      </c>
      <c r="F7" s="5">
        <v>10</v>
      </c>
      <c r="G7" s="5">
        <v>2</v>
      </c>
      <c r="H7" s="5">
        <v>5</v>
      </c>
      <c r="I7" s="5"/>
      <c r="J7" s="5"/>
      <c r="K7" s="5"/>
      <c r="L7" s="5"/>
    </row>
    <row r="8" spans="1:21" x14ac:dyDescent="0.15">
      <c r="A8" s="29" t="s">
        <v>23</v>
      </c>
      <c r="B8" s="14" t="s">
        <v>31</v>
      </c>
      <c r="C8" s="5">
        <v>10</v>
      </c>
      <c r="D8" s="22"/>
      <c r="E8" s="5">
        <v>10</v>
      </c>
      <c r="F8" s="5">
        <v>20</v>
      </c>
      <c r="G8" s="5">
        <v>13</v>
      </c>
      <c r="H8" s="5">
        <v>10</v>
      </c>
      <c r="I8" s="5"/>
      <c r="J8" s="5"/>
      <c r="K8" s="5"/>
      <c r="L8" s="5"/>
    </row>
    <row r="9" spans="1:21" x14ac:dyDescent="0.15">
      <c r="A9" s="29" t="s">
        <v>6</v>
      </c>
      <c r="B9" s="80">
        <v>3</v>
      </c>
      <c r="C9" s="81"/>
      <c r="D9" s="82"/>
      <c r="E9" s="81"/>
      <c r="F9" s="81"/>
      <c r="G9" s="81"/>
      <c r="H9" s="81"/>
      <c r="I9" s="81"/>
      <c r="J9" s="81"/>
      <c r="K9" s="81"/>
      <c r="L9" s="81"/>
    </row>
    <row r="10" spans="1:21" x14ac:dyDescent="0.15">
      <c r="A10" s="29" t="s">
        <v>48</v>
      </c>
      <c r="B10" s="80">
        <v>4</v>
      </c>
      <c r="C10" s="81"/>
      <c r="D10" s="82"/>
      <c r="E10" s="81"/>
      <c r="F10" s="81"/>
      <c r="G10" s="81"/>
      <c r="H10" s="81"/>
      <c r="I10" s="81"/>
      <c r="J10" s="81"/>
      <c r="K10" s="81"/>
      <c r="L10" s="81"/>
    </row>
    <row r="11" spans="1:21" x14ac:dyDescent="0.15">
      <c r="A11" s="29" t="s">
        <v>39</v>
      </c>
      <c r="B11" s="80">
        <v>5</v>
      </c>
      <c r="C11" s="81"/>
      <c r="D11" s="82"/>
      <c r="E11" s="81"/>
      <c r="F11" s="81"/>
      <c r="G11" s="81"/>
      <c r="H11" s="81"/>
      <c r="I11" s="81"/>
      <c r="J11" s="81"/>
      <c r="K11" s="81"/>
      <c r="L11" s="81"/>
    </row>
    <row r="12" spans="1:21" x14ac:dyDescent="0.15">
      <c r="A12" s="29" t="s">
        <v>7</v>
      </c>
      <c r="B12" s="80">
        <v>6</v>
      </c>
      <c r="C12" s="81"/>
      <c r="D12" s="82"/>
      <c r="E12" s="81"/>
      <c r="F12" s="81"/>
      <c r="G12" s="81"/>
      <c r="H12" s="81"/>
      <c r="I12" s="81"/>
      <c r="J12" s="81"/>
      <c r="K12" s="81"/>
      <c r="L12" s="81"/>
    </row>
    <row r="13" spans="1:21" ht="14.25" thickBot="1" x14ac:dyDescent="0.2">
      <c r="A13" s="13"/>
      <c r="B13" s="80">
        <v>7</v>
      </c>
      <c r="C13" s="81"/>
      <c r="D13" s="82"/>
      <c r="E13" s="81"/>
      <c r="F13" s="81"/>
      <c r="G13" s="81"/>
      <c r="H13" s="81"/>
      <c r="I13" s="81"/>
      <c r="J13" s="81"/>
      <c r="K13" s="81"/>
      <c r="L13" s="81"/>
    </row>
    <row r="14" spans="1:21" x14ac:dyDescent="0.15">
      <c r="B14" s="83">
        <v>8</v>
      </c>
      <c r="C14" s="81"/>
      <c r="D14" s="82"/>
      <c r="E14" s="81"/>
      <c r="F14" s="81"/>
      <c r="G14" s="81"/>
      <c r="H14" s="81"/>
      <c r="I14" s="81"/>
      <c r="J14" s="81"/>
      <c r="K14" s="81"/>
      <c r="L14" s="81"/>
    </row>
    <row r="15" spans="1:21" x14ac:dyDescent="0.15">
      <c r="B15" s="83">
        <v>9</v>
      </c>
      <c r="C15" s="81"/>
      <c r="D15" s="82"/>
      <c r="E15" s="81"/>
      <c r="F15" s="81"/>
      <c r="G15" s="81"/>
      <c r="H15" s="81"/>
      <c r="I15" s="81"/>
      <c r="J15" s="81"/>
      <c r="K15" s="81"/>
      <c r="L15" s="81"/>
    </row>
    <row r="16" spans="1:21" x14ac:dyDescent="0.15">
      <c r="B16" s="83">
        <v>10</v>
      </c>
      <c r="C16" s="81"/>
      <c r="D16" s="82"/>
      <c r="E16" s="81"/>
      <c r="F16" s="81"/>
      <c r="G16" s="81"/>
      <c r="H16" s="81"/>
      <c r="I16" s="81"/>
      <c r="J16" s="81"/>
      <c r="K16" s="81"/>
      <c r="L16" s="81"/>
    </row>
    <row r="17" spans="1:12" x14ac:dyDescent="0.15">
      <c r="A17" s="3" t="s">
        <v>11</v>
      </c>
      <c r="B17" s="4"/>
      <c r="C17" s="4"/>
      <c r="D17" s="22"/>
      <c r="E17" s="4"/>
      <c r="F17" s="4"/>
      <c r="G17" s="4"/>
      <c r="H17" s="4"/>
      <c r="I17" s="4"/>
      <c r="J17" s="4"/>
      <c r="K17" s="4"/>
      <c r="L17" s="4"/>
    </row>
    <row r="18" spans="1:12" ht="28.5" customHeight="1" x14ac:dyDescent="0.15">
      <c r="A18" s="87" t="s">
        <v>57</v>
      </c>
      <c r="B18" s="35" t="s">
        <v>34</v>
      </c>
      <c r="C18" s="34">
        <f>C7/C20</f>
        <v>0.33333333333333331</v>
      </c>
      <c r="D18" s="22"/>
      <c r="E18" s="32">
        <f t="shared" ref="E18:L18" si="0">E7/E20</f>
        <v>0.33333333333333331</v>
      </c>
      <c r="F18" s="33">
        <f t="shared" si="0"/>
        <v>0.33333333333333331</v>
      </c>
      <c r="G18" s="33">
        <f t="shared" si="0"/>
        <v>0.13333333333333333</v>
      </c>
      <c r="H18" s="33">
        <f t="shared" si="0"/>
        <v>0.33333333333333331</v>
      </c>
      <c r="I18" s="33" t="e">
        <f t="shared" si="0"/>
        <v>#DIV/0!</v>
      </c>
      <c r="J18" s="33" t="e">
        <f t="shared" si="0"/>
        <v>#DIV/0!</v>
      </c>
      <c r="K18" s="33" t="e">
        <f t="shared" si="0"/>
        <v>#DIV/0!</v>
      </c>
      <c r="L18" s="34" t="e">
        <f t="shared" si="0"/>
        <v>#DIV/0!</v>
      </c>
    </row>
    <row r="19" spans="1:12" ht="28.5" customHeight="1" x14ac:dyDescent="0.15">
      <c r="A19" s="88"/>
      <c r="B19" s="6" t="s">
        <v>35</v>
      </c>
      <c r="C19" s="16">
        <f>1-C18</f>
        <v>0.66666666666666674</v>
      </c>
      <c r="D19" s="22"/>
      <c r="E19" s="25">
        <f t="shared" ref="E19:L19" si="1">1-E18</f>
        <v>0.66666666666666674</v>
      </c>
      <c r="F19" s="7">
        <f t="shared" si="1"/>
        <v>0.66666666666666674</v>
      </c>
      <c r="G19" s="7">
        <f t="shared" si="1"/>
        <v>0.8666666666666667</v>
      </c>
      <c r="H19" s="7">
        <f t="shared" si="1"/>
        <v>0.66666666666666674</v>
      </c>
      <c r="I19" s="7" t="e">
        <f t="shared" si="1"/>
        <v>#DIV/0!</v>
      </c>
      <c r="J19" s="7" t="e">
        <f t="shared" si="1"/>
        <v>#DIV/0!</v>
      </c>
      <c r="K19" s="7" t="e">
        <f t="shared" si="1"/>
        <v>#DIV/0!</v>
      </c>
      <c r="L19" s="16" t="e">
        <f t="shared" si="1"/>
        <v>#DIV/0!</v>
      </c>
    </row>
    <row r="20" spans="1:12" ht="28.5" customHeight="1" x14ac:dyDescent="0.15">
      <c r="A20" s="89"/>
      <c r="B20" s="6" t="s">
        <v>2</v>
      </c>
      <c r="C20" s="16">
        <f>SUM(C7:C16)</f>
        <v>15</v>
      </c>
      <c r="D20" s="22"/>
      <c r="E20" s="25">
        <f t="shared" ref="E20:L20" si="2">SUM(E7:E16)</f>
        <v>15</v>
      </c>
      <c r="F20" s="7">
        <f t="shared" si="2"/>
        <v>30</v>
      </c>
      <c r="G20" s="7">
        <f t="shared" si="2"/>
        <v>15</v>
      </c>
      <c r="H20" s="7">
        <f t="shared" si="2"/>
        <v>15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16">
        <f t="shared" si="2"/>
        <v>0</v>
      </c>
    </row>
    <row r="21" spans="1:12" ht="34.5" customHeight="1" x14ac:dyDescent="0.15">
      <c r="A21" s="89"/>
      <c r="B21" s="44" t="s">
        <v>32</v>
      </c>
      <c r="C21" s="45">
        <f>SQRT(C18*(1-C18))</f>
        <v>0.47140452079103168</v>
      </c>
      <c r="D21" s="22"/>
      <c r="E21" s="46">
        <f t="shared" ref="E21:L21" si="3">SQRT(E18*(1-E18))</f>
        <v>0.47140452079103168</v>
      </c>
      <c r="F21" s="47">
        <f t="shared" si="3"/>
        <v>0.47140452079103168</v>
      </c>
      <c r="G21" s="47">
        <f t="shared" si="3"/>
        <v>0.33993463423951903</v>
      </c>
      <c r="H21" s="47">
        <f t="shared" si="3"/>
        <v>0.47140452079103168</v>
      </c>
      <c r="I21" s="47" t="e">
        <f t="shared" si="3"/>
        <v>#DIV/0!</v>
      </c>
      <c r="J21" s="47" t="e">
        <f t="shared" si="3"/>
        <v>#DIV/0!</v>
      </c>
      <c r="K21" s="47" t="e">
        <f t="shared" si="3"/>
        <v>#DIV/0!</v>
      </c>
      <c r="L21" s="45" t="e">
        <f t="shared" si="3"/>
        <v>#DIV/0!</v>
      </c>
    </row>
    <row r="22" spans="1:12" ht="34.5" customHeight="1" x14ac:dyDescent="0.15">
      <c r="A22" s="90"/>
      <c r="B22" s="69" t="s">
        <v>1</v>
      </c>
      <c r="C22" s="70">
        <f>C21/SQRT(C20)</f>
        <v>0.12171612389003691</v>
      </c>
      <c r="D22" s="22"/>
      <c r="E22" s="49">
        <f t="shared" ref="E22:L22" si="4">E21/SQRT(E20)</f>
        <v>0.12171612389003691</v>
      </c>
      <c r="F22" s="50">
        <f t="shared" si="4"/>
        <v>8.6066296582387042E-2</v>
      </c>
      <c r="G22" s="50">
        <f t="shared" si="4"/>
        <v>8.7770745147251111E-2</v>
      </c>
      <c r="H22" s="50">
        <f t="shared" si="4"/>
        <v>0.12171612389003691</v>
      </c>
      <c r="I22" s="50" t="e">
        <f t="shared" si="4"/>
        <v>#DIV/0!</v>
      </c>
      <c r="J22" s="50" t="e">
        <f t="shared" si="4"/>
        <v>#DIV/0!</v>
      </c>
      <c r="K22" s="50" t="e">
        <f t="shared" si="4"/>
        <v>#DIV/0!</v>
      </c>
      <c r="L22" s="48" t="e">
        <f t="shared" si="4"/>
        <v>#DIV/0!</v>
      </c>
    </row>
    <row r="23" spans="1:12" ht="30.75" customHeight="1" x14ac:dyDescent="0.15">
      <c r="A23" s="87" t="s">
        <v>45</v>
      </c>
      <c r="B23" s="15" t="s">
        <v>25</v>
      </c>
      <c r="C23" s="19">
        <f>$C$2/100</f>
        <v>0.95</v>
      </c>
      <c r="D23" s="22"/>
      <c r="E23" s="27">
        <f t="shared" ref="E23:L23" si="5">$C$2/100</f>
        <v>0.95</v>
      </c>
      <c r="F23" s="18">
        <f t="shared" si="5"/>
        <v>0.95</v>
      </c>
      <c r="G23" s="18">
        <f t="shared" si="5"/>
        <v>0.95</v>
      </c>
      <c r="H23" s="18">
        <f t="shared" si="5"/>
        <v>0.95</v>
      </c>
      <c r="I23" s="18">
        <f t="shared" si="5"/>
        <v>0.95</v>
      </c>
      <c r="J23" s="18">
        <f t="shared" si="5"/>
        <v>0.95</v>
      </c>
      <c r="K23" s="18">
        <f t="shared" si="5"/>
        <v>0.95</v>
      </c>
      <c r="L23" s="19">
        <f t="shared" si="5"/>
        <v>0.95</v>
      </c>
    </row>
    <row r="24" spans="1:12" ht="27.75" customHeight="1" x14ac:dyDescent="0.15">
      <c r="A24" s="88"/>
      <c r="B24" s="9" t="s">
        <v>24</v>
      </c>
      <c r="C24" s="17">
        <f>1-C23</f>
        <v>5.0000000000000044E-2</v>
      </c>
      <c r="D24" s="22"/>
      <c r="E24" s="26">
        <f t="shared" ref="E24:L24" si="6">1-E23</f>
        <v>5.0000000000000044E-2</v>
      </c>
      <c r="F24" s="5">
        <f t="shared" si="6"/>
        <v>5.0000000000000044E-2</v>
      </c>
      <c r="G24" s="5">
        <f t="shared" si="6"/>
        <v>5.0000000000000044E-2</v>
      </c>
      <c r="H24" s="5">
        <f t="shared" si="6"/>
        <v>5.0000000000000044E-2</v>
      </c>
      <c r="I24" s="5">
        <f t="shared" si="6"/>
        <v>5.0000000000000044E-2</v>
      </c>
      <c r="J24" s="5">
        <f t="shared" si="6"/>
        <v>5.0000000000000044E-2</v>
      </c>
      <c r="K24" s="5">
        <f t="shared" si="6"/>
        <v>5.0000000000000044E-2</v>
      </c>
      <c r="L24" s="17">
        <f t="shared" si="6"/>
        <v>5.0000000000000044E-2</v>
      </c>
    </row>
    <row r="25" spans="1:12" ht="27" x14ac:dyDescent="0.15">
      <c r="A25" s="88"/>
      <c r="B25" s="52" t="s">
        <v>38</v>
      </c>
      <c r="C25" s="53">
        <f>2*C20*C18+2</f>
        <v>12</v>
      </c>
      <c r="D25" s="51"/>
      <c r="E25" s="60">
        <f t="shared" ref="E25:L25" si="7">2*E20*E18+2</f>
        <v>12</v>
      </c>
      <c r="F25" s="61">
        <f t="shared" si="7"/>
        <v>22</v>
      </c>
      <c r="G25" s="61">
        <f t="shared" si="7"/>
        <v>6</v>
      </c>
      <c r="H25" s="61">
        <f t="shared" si="7"/>
        <v>12</v>
      </c>
      <c r="I25" s="61" t="e">
        <f t="shared" si="7"/>
        <v>#DIV/0!</v>
      </c>
      <c r="J25" s="61" t="e">
        <f t="shared" si="7"/>
        <v>#DIV/0!</v>
      </c>
      <c r="K25" s="61" t="e">
        <f t="shared" si="7"/>
        <v>#DIV/0!</v>
      </c>
      <c r="L25" s="53" t="e">
        <f t="shared" si="7"/>
        <v>#DIV/0!</v>
      </c>
    </row>
    <row r="26" spans="1:12" ht="27" x14ac:dyDescent="0.15">
      <c r="A26" s="88"/>
      <c r="B26" s="52" t="s">
        <v>36</v>
      </c>
      <c r="C26" s="53">
        <f>2*C20*(1-C18)</f>
        <v>20.000000000000004</v>
      </c>
      <c r="D26" s="51"/>
      <c r="E26" s="60">
        <f t="shared" ref="E26:L26" si="8">2*E20*(1-E18)</f>
        <v>20.000000000000004</v>
      </c>
      <c r="F26" s="61">
        <f t="shared" si="8"/>
        <v>40.000000000000007</v>
      </c>
      <c r="G26" s="61">
        <f t="shared" si="8"/>
        <v>26</v>
      </c>
      <c r="H26" s="61">
        <f t="shared" si="8"/>
        <v>20.000000000000004</v>
      </c>
      <c r="I26" s="61" t="e">
        <f t="shared" si="8"/>
        <v>#DIV/0!</v>
      </c>
      <c r="J26" s="61" t="e">
        <f t="shared" si="8"/>
        <v>#DIV/0!</v>
      </c>
      <c r="K26" s="61" t="e">
        <f t="shared" si="8"/>
        <v>#DIV/0!</v>
      </c>
      <c r="L26" s="53" t="e">
        <f t="shared" si="8"/>
        <v>#DIV/0!</v>
      </c>
    </row>
    <row r="27" spans="1:12" ht="27" x14ac:dyDescent="0.15">
      <c r="A27" s="88"/>
      <c r="B27" s="52" t="s">
        <v>29</v>
      </c>
      <c r="C27" s="53">
        <f>_xlfn.F.INV.RT(C24/2,C25,C26)</f>
        <v>2.67583061868205</v>
      </c>
      <c r="D27" s="51"/>
      <c r="E27" s="60">
        <f t="shared" ref="E27:L27" si="9">_xlfn.F.INV.RT(E24/2,E25,E26)</f>
        <v>2.67583061868205</v>
      </c>
      <c r="F27" s="61">
        <f t="shared" si="9"/>
        <v>2.0348782622621906</v>
      </c>
      <c r="G27" s="61">
        <f t="shared" si="9"/>
        <v>2.9447200078768039</v>
      </c>
      <c r="H27" s="61">
        <f t="shared" si="9"/>
        <v>2.67583061868205</v>
      </c>
      <c r="I27" s="61" t="e">
        <f t="shared" si="9"/>
        <v>#DIV/0!</v>
      </c>
      <c r="J27" s="61" t="e">
        <f t="shared" si="9"/>
        <v>#DIV/0!</v>
      </c>
      <c r="K27" s="61" t="e">
        <f t="shared" si="9"/>
        <v>#DIV/0!</v>
      </c>
      <c r="L27" s="53" t="e">
        <f t="shared" si="9"/>
        <v>#DIV/0!</v>
      </c>
    </row>
    <row r="28" spans="1:12" ht="27" x14ac:dyDescent="0.15">
      <c r="A28" s="93"/>
      <c r="B28" s="36" t="s">
        <v>43</v>
      </c>
      <c r="C28" s="37">
        <f>C25*C27/(C25*C27+C26)</f>
        <v>0.61619626745884593</v>
      </c>
      <c r="D28" s="51"/>
      <c r="E28" s="38">
        <f t="shared" ref="E28:L28" si="10">E25*E27/(E25*E27+E26)</f>
        <v>0.61619626745884593</v>
      </c>
      <c r="F28" s="39">
        <f t="shared" si="10"/>
        <v>0.52812004478988051</v>
      </c>
      <c r="G28" s="39">
        <f t="shared" si="10"/>
        <v>0.40460269660337217</v>
      </c>
      <c r="H28" s="39">
        <f t="shared" si="10"/>
        <v>0.61619626745884593</v>
      </c>
      <c r="I28" s="39" t="e">
        <f t="shared" si="10"/>
        <v>#DIV/0!</v>
      </c>
      <c r="J28" s="39" t="e">
        <f t="shared" si="10"/>
        <v>#DIV/0!</v>
      </c>
      <c r="K28" s="39" t="e">
        <f t="shared" si="10"/>
        <v>#DIV/0!</v>
      </c>
      <c r="L28" s="37" t="e">
        <f t="shared" si="10"/>
        <v>#DIV/0!</v>
      </c>
    </row>
    <row r="29" spans="1:12" ht="27" x14ac:dyDescent="0.15">
      <c r="A29" s="94" t="s">
        <v>46</v>
      </c>
      <c r="B29" s="71" t="s">
        <v>37</v>
      </c>
      <c r="C29" s="72">
        <f>2*C20*(1-C18)+2</f>
        <v>22.000000000000004</v>
      </c>
      <c r="D29" s="51"/>
      <c r="E29" s="74">
        <f t="shared" ref="E29:L29" si="11">2*E20*(1-E18)+2</f>
        <v>22.000000000000004</v>
      </c>
      <c r="F29" s="75">
        <f t="shared" si="11"/>
        <v>42.000000000000007</v>
      </c>
      <c r="G29" s="75">
        <f t="shared" si="11"/>
        <v>28</v>
      </c>
      <c r="H29" s="75">
        <f t="shared" si="11"/>
        <v>22.000000000000004</v>
      </c>
      <c r="I29" s="75" t="e">
        <f t="shared" si="11"/>
        <v>#DIV/0!</v>
      </c>
      <c r="J29" s="75" t="e">
        <f t="shared" si="11"/>
        <v>#DIV/0!</v>
      </c>
      <c r="K29" s="75" t="e">
        <f t="shared" si="11"/>
        <v>#DIV/0!</v>
      </c>
      <c r="L29" s="76" t="e">
        <f t="shared" si="11"/>
        <v>#DIV/0!</v>
      </c>
    </row>
    <row r="30" spans="1:12" ht="27" x14ac:dyDescent="0.15">
      <c r="A30" s="88"/>
      <c r="B30" s="52" t="s">
        <v>30</v>
      </c>
      <c r="C30" s="53">
        <f>2*C20*C18</f>
        <v>10</v>
      </c>
      <c r="D30" s="51"/>
      <c r="E30" s="60">
        <f t="shared" ref="E30:L30" si="12">2*E20*E18</f>
        <v>10</v>
      </c>
      <c r="F30" s="61">
        <f t="shared" si="12"/>
        <v>20</v>
      </c>
      <c r="G30" s="61">
        <f t="shared" si="12"/>
        <v>4</v>
      </c>
      <c r="H30" s="61">
        <f t="shared" si="12"/>
        <v>10</v>
      </c>
      <c r="I30" s="61" t="e">
        <f t="shared" si="12"/>
        <v>#DIV/0!</v>
      </c>
      <c r="J30" s="61" t="e">
        <f t="shared" si="12"/>
        <v>#DIV/0!</v>
      </c>
      <c r="K30" s="61" t="e">
        <f t="shared" si="12"/>
        <v>#DIV/0!</v>
      </c>
      <c r="L30" s="53" t="e">
        <f t="shared" si="12"/>
        <v>#DIV/0!</v>
      </c>
    </row>
    <row r="31" spans="1:12" ht="27" x14ac:dyDescent="0.15">
      <c r="A31" s="88"/>
      <c r="B31" s="52" t="s">
        <v>28</v>
      </c>
      <c r="C31" s="53">
        <f>_xlfn.F.INV.RT(C24/2,C29,C30)</f>
        <v>3.3896799594806821</v>
      </c>
      <c r="D31" s="51"/>
      <c r="E31" s="60">
        <f t="shared" ref="E31:L31" si="13">_xlfn.F.INV.RT(E24/2,E29,E30)</f>
        <v>3.3896799594806821</v>
      </c>
      <c r="F31" s="61">
        <f t="shared" si="13"/>
        <v>2.2783583049229068</v>
      </c>
      <c r="G31" s="61">
        <f t="shared" si="13"/>
        <v>8.4755000519679573</v>
      </c>
      <c r="H31" s="61">
        <f t="shared" si="13"/>
        <v>3.3896799594806821</v>
      </c>
      <c r="I31" s="61" t="e">
        <f t="shared" si="13"/>
        <v>#DIV/0!</v>
      </c>
      <c r="J31" s="61" t="e">
        <f t="shared" si="13"/>
        <v>#DIV/0!</v>
      </c>
      <c r="K31" s="61" t="e">
        <f t="shared" si="13"/>
        <v>#DIV/0!</v>
      </c>
      <c r="L31" s="53" t="e">
        <f t="shared" si="13"/>
        <v>#DIV/0!</v>
      </c>
    </row>
    <row r="32" spans="1:12" ht="27" x14ac:dyDescent="0.15">
      <c r="A32" s="95"/>
      <c r="B32" s="40" t="s">
        <v>44</v>
      </c>
      <c r="C32" s="41">
        <f>C30/(C29*C31+C30)</f>
        <v>0.11824110336688078</v>
      </c>
      <c r="D32" s="51"/>
      <c r="E32" s="38">
        <f t="shared" ref="E32:L32" si="14">E30/(E29*E31+E30)</f>
        <v>0.11824110336688078</v>
      </c>
      <c r="F32" s="39">
        <f t="shared" si="14"/>
        <v>0.17287422152603918</v>
      </c>
      <c r="G32" s="39">
        <f t="shared" si="14"/>
        <v>1.6575913440083634E-2</v>
      </c>
      <c r="H32" s="39">
        <f t="shared" si="14"/>
        <v>0.11824110336688078</v>
      </c>
      <c r="I32" s="39" t="e">
        <f t="shared" si="14"/>
        <v>#DIV/0!</v>
      </c>
      <c r="J32" s="39" t="e">
        <f t="shared" si="14"/>
        <v>#DIV/0!</v>
      </c>
      <c r="K32" s="39" t="e">
        <f t="shared" si="14"/>
        <v>#DIV/0!</v>
      </c>
      <c r="L32" s="37" t="e">
        <f t="shared" si="14"/>
        <v>#DIV/0!</v>
      </c>
    </row>
    <row r="33" spans="1:12" ht="22.5" customHeight="1" x14ac:dyDescent="0.15">
      <c r="A33" s="91" t="s">
        <v>47</v>
      </c>
      <c r="B33" s="84" t="s">
        <v>3</v>
      </c>
      <c r="C33" s="73">
        <f>C28</f>
        <v>0.61619626745884593</v>
      </c>
      <c r="D33" s="24"/>
      <c r="E33" s="65">
        <f t="shared" ref="E33:L33" si="15">E28</f>
        <v>0.61619626745884593</v>
      </c>
      <c r="F33" s="66">
        <f t="shared" si="15"/>
        <v>0.52812004478988051</v>
      </c>
      <c r="G33" s="66">
        <f t="shared" si="15"/>
        <v>0.40460269660337217</v>
      </c>
      <c r="H33" s="66">
        <f t="shared" si="15"/>
        <v>0.61619626745884593</v>
      </c>
      <c r="I33" s="66" t="e">
        <f t="shared" si="15"/>
        <v>#DIV/0!</v>
      </c>
      <c r="J33" s="66" t="e">
        <f t="shared" si="15"/>
        <v>#DIV/0!</v>
      </c>
      <c r="K33" s="66" t="e">
        <f t="shared" si="15"/>
        <v>#DIV/0!</v>
      </c>
      <c r="L33" s="59" t="e">
        <f t="shared" si="15"/>
        <v>#DIV/0!</v>
      </c>
    </row>
    <row r="34" spans="1:12" x14ac:dyDescent="0.15">
      <c r="A34" s="89"/>
      <c r="B34" s="85"/>
      <c r="C34" s="20" t="s">
        <v>0</v>
      </c>
      <c r="D34" s="24"/>
      <c r="E34" s="28" t="s">
        <v>0</v>
      </c>
      <c r="F34" s="10" t="s">
        <v>0</v>
      </c>
      <c r="G34" s="10" t="s">
        <v>0</v>
      </c>
      <c r="H34" s="10" t="s">
        <v>0</v>
      </c>
      <c r="I34" s="10" t="s">
        <v>0</v>
      </c>
      <c r="J34" s="10" t="s">
        <v>0</v>
      </c>
      <c r="K34" s="10" t="s">
        <v>0</v>
      </c>
      <c r="L34" s="20" t="s">
        <v>0</v>
      </c>
    </row>
    <row r="35" spans="1:12" ht="25.5" customHeight="1" x14ac:dyDescent="0.15">
      <c r="A35" s="92"/>
      <c r="B35" s="86"/>
      <c r="C35" s="64">
        <f>C32</f>
        <v>0.11824110336688078</v>
      </c>
      <c r="D35" s="24"/>
      <c r="E35" s="62">
        <f t="shared" ref="E35:L35" si="16">E32</f>
        <v>0.11824110336688078</v>
      </c>
      <c r="F35" s="63">
        <f t="shared" si="16"/>
        <v>0.17287422152603918</v>
      </c>
      <c r="G35" s="63">
        <f t="shared" si="16"/>
        <v>1.6575913440083634E-2</v>
      </c>
      <c r="H35" s="63">
        <f t="shared" si="16"/>
        <v>0.11824110336688078</v>
      </c>
      <c r="I35" s="63" t="e">
        <f t="shared" si="16"/>
        <v>#DIV/0!</v>
      </c>
      <c r="J35" s="63" t="e">
        <f t="shared" si="16"/>
        <v>#DIV/0!</v>
      </c>
      <c r="K35" s="63" t="e">
        <f t="shared" si="16"/>
        <v>#DIV/0!</v>
      </c>
      <c r="L35" s="64" t="e">
        <f t="shared" si="16"/>
        <v>#DIV/0!</v>
      </c>
    </row>
    <row r="37" spans="1:12" x14ac:dyDescent="0.15">
      <c r="A37" t="s">
        <v>40</v>
      </c>
      <c r="B37" t="s">
        <v>42</v>
      </c>
      <c r="C37">
        <f>C28-C18</f>
        <v>0.28286293412551261</v>
      </c>
      <c r="E37">
        <f t="shared" ref="E37:L37" si="17">E28-E18</f>
        <v>0.28286293412551261</v>
      </c>
      <c r="F37">
        <f t="shared" si="17"/>
        <v>0.19478671145654719</v>
      </c>
      <c r="G37">
        <f t="shared" si="17"/>
        <v>0.27126936327003881</v>
      </c>
      <c r="H37">
        <f t="shared" si="17"/>
        <v>0.28286293412551261</v>
      </c>
      <c r="I37" t="e">
        <f t="shared" si="17"/>
        <v>#DIV/0!</v>
      </c>
      <c r="J37" t="e">
        <f t="shared" si="17"/>
        <v>#DIV/0!</v>
      </c>
      <c r="K37" t="e">
        <f t="shared" si="17"/>
        <v>#DIV/0!</v>
      </c>
      <c r="L37" t="e">
        <f t="shared" si="17"/>
        <v>#DIV/0!</v>
      </c>
    </row>
    <row r="38" spans="1:12" x14ac:dyDescent="0.15">
      <c r="B38" t="s">
        <v>41</v>
      </c>
      <c r="C38">
        <f>C18-C32</f>
        <v>0.21509222996645255</v>
      </c>
      <c r="E38">
        <f t="shared" ref="E38:L38" si="18">E18-E32</f>
        <v>0.21509222996645255</v>
      </c>
      <c r="F38">
        <f t="shared" si="18"/>
        <v>0.16045911180729414</v>
      </c>
      <c r="G38">
        <f t="shared" si="18"/>
        <v>0.1167574198932497</v>
      </c>
      <c r="H38">
        <f t="shared" si="18"/>
        <v>0.21509222996645255</v>
      </c>
      <c r="I38" t="e">
        <f t="shared" si="18"/>
        <v>#DIV/0!</v>
      </c>
      <c r="J38" t="e">
        <f t="shared" si="18"/>
        <v>#DIV/0!</v>
      </c>
      <c r="K38" t="e">
        <f t="shared" si="18"/>
        <v>#DIV/0!</v>
      </c>
      <c r="L38" t="e">
        <f t="shared" si="18"/>
        <v>#DIV/0!</v>
      </c>
    </row>
  </sheetData>
  <mergeCells count="5">
    <mergeCell ref="B33:B35"/>
    <mergeCell ref="A18:A22"/>
    <mergeCell ref="A33:A35"/>
    <mergeCell ref="A23:A28"/>
    <mergeCell ref="A29:A32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4" zoomScale="80" zoomScaleNormal="80" workbookViewId="0">
      <selection activeCell="C8" sqref="C8"/>
    </sheetView>
  </sheetViews>
  <sheetFormatPr defaultRowHeight="13.5" x14ac:dyDescent="0.15"/>
  <cols>
    <col min="1" max="1" width="36.375" customWidth="1"/>
    <col min="2" max="2" width="18.875" bestFit="1" customWidth="1"/>
    <col min="3" max="3" width="6.75" customWidth="1"/>
    <col min="4" max="4" width="2.125" style="23" customWidth="1"/>
    <col min="5" max="12" width="7" customWidth="1"/>
  </cols>
  <sheetData>
    <row r="1" spans="1:21" ht="18" thickBot="1" x14ac:dyDescent="0.2">
      <c r="A1" s="30" t="s">
        <v>21</v>
      </c>
      <c r="C1" t="s">
        <v>5</v>
      </c>
      <c r="T1" s="1" t="s">
        <v>59</v>
      </c>
    </row>
    <row r="2" spans="1:21" ht="21.75" thickBot="1" x14ac:dyDescent="0.2">
      <c r="A2" s="31" t="s">
        <v>58</v>
      </c>
      <c r="B2" s="1" t="s">
        <v>22</v>
      </c>
      <c r="C2" s="11">
        <v>95</v>
      </c>
      <c r="D2" s="2" t="s">
        <v>4</v>
      </c>
      <c r="F2" s="2"/>
      <c r="G2" s="2"/>
      <c r="H2" s="2"/>
      <c r="I2" s="2"/>
      <c r="J2" s="2"/>
      <c r="K2" s="2"/>
      <c r="O2" s="3"/>
      <c r="R2" s="3"/>
      <c r="S2" s="3"/>
      <c r="T2" s="3"/>
      <c r="U2" s="3"/>
    </row>
    <row r="3" spans="1:21" ht="21" x14ac:dyDescent="0.15">
      <c r="A3" s="57" t="s">
        <v>54</v>
      </c>
      <c r="B3" s="1"/>
      <c r="C3" s="56"/>
      <c r="D3" s="2"/>
      <c r="F3" s="2"/>
      <c r="G3" s="2"/>
      <c r="H3" s="2"/>
      <c r="I3" s="2"/>
      <c r="J3" s="2"/>
      <c r="K3" s="2"/>
      <c r="O3" s="3"/>
      <c r="R3" s="3"/>
      <c r="S3" s="3"/>
      <c r="T3" s="3"/>
      <c r="U3" s="3"/>
    </row>
    <row r="4" spans="1:21" ht="14.25" thickBot="1" x14ac:dyDescent="0.2"/>
    <row r="5" spans="1:21" x14ac:dyDescent="0.15">
      <c r="A5" s="12"/>
      <c r="C5" t="s">
        <v>8</v>
      </c>
      <c r="E5" t="s">
        <v>12</v>
      </c>
    </row>
    <row r="6" spans="1:21" ht="22.5" customHeight="1" x14ac:dyDescent="0.15">
      <c r="A6" s="29" t="s">
        <v>20</v>
      </c>
      <c r="B6" s="21" t="s">
        <v>9</v>
      </c>
      <c r="C6" s="8" t="s">
        <v>26</v>
      </c>
      <c r="D6" s="22"/>
      <c r="E6" s="8" t="s">
        <v>13</v>
      </c>
      <c r="F6" s="8" t="s">
        <v>10</v>
      </c>
      <c r="G6" s="8" t="s">
        <v>14</v>
      </c>
      <c r="H6" s="8" t="s">
        <v>15</v>
      </c>
      <c r="I6" s="8" t="s">
        <v>16</v>
      </c>
      <c r="J6" s="8" t="s">
        <v>17</v>
      </c>
      <c r="K6" s="8" t="s">
        <v>18</v>
      </c>
      <c r="L6" s="8" t="s">
        <v>19</v>
      </c>
    </row>
    <row r="7" spans="1:21" x14ac:dyDescent="0.15">
      <c r="A7" s="29"/>
      <c r="B7" s="14" t="s">
        <v>33</v>
      </c>
      <c r="C7" s="5">
        <v>200</v>
      </c>
      <c r="D7" s="22"/>
      <c r="E7" s="5">
        <v>5</v>
      </c>
      <c r="F7" s="5">
        <v>80</v>
      </c>
      <c r="G7" s="5">
        <v>800</v>
      </c>
      <c r="H7" s="5"/>
      <c r="I7" s="5"/>
      <c r="J7" s="5"/>
      <c r="K7" s="5"/>
      <c r="L7" s="5"/>
    </row>
    <row r="8" spans="1:21" x14ac:dyDescent="0.15">
      <c r="A8" s="29" t="s">
        <v>23</v>
      </c>
      <c r="B8" s="14" t="s">
        <v>31</v>
      </c>
      <c r="C8" s="5">
        <v>200</v>
      </c>
      <c r="D8" s="22"/>
      <c r="E8" s="5">
        <v>10</v>
      </c>
      <c r="F8" s="5">
        <v>200</v>
      </c>
      <c r="G8" s="5">
        <v>2000</v>
      </c>
      <c r="H8" s="5"/>
      <c r="I8" s="5"/>
      <c r="J8" s="5"/>
      <c r="K8" s="5"/>
      <c r="L8" s="5"/>
    </row>
    <row r="9" spans="1:21" x14ac:dyDescent="0.15">
      <c r="A9" s="29" t="s">
        <v>6</v>
      </c>
      <c r="B9" s="77">
        <v>3</v>
      </c>
      <c r="C9" s="47"/>
      <c r="D9" s="78"/>
      <c r="E9" s="47"/>
      <c r="F9" s="47"/>
      <c r="G9" s="47"/>
      <c r="H9" s="47"/>
      <c r="I9" s="47"/>
      <c r="J9" s="47"/>
      <c r="K9" s="47"/>
      <c r="L9" s="47"/>
    </row>
    <row r="10" spans="1:21" x14ac:dyDescent="0.15">
      <c r="A10" s="29" t="s">
        <v>48</v>
      </c>
      <c r="B10" s="77">
        <v>4</v>
      </c>
      <c r="C10" s="47"/>
      <c r="D10" s="78"/>
      <c r="E10" s="47"/>
      <c r="F10" s="47"/>
      <c r="G10" s="47"/>
      <c r="H10" s="47"/>
      <c r="I10" s="47"/>
      <c r="J10" s="47"/>
      <c r="K10" s="47"/>
      <c r="L10" s="47"/>
    </row>
    <row r="11" spans="1:21" x14ac:dyDescent="0.15">
      <c r="A11" s="29" t="s">
        <v>39</v>
      </c>
      <c r="B11" s="77">
        <v>5</v>
      </c>
      <c r="C11" s="47"/>
      <c r="D11" s="78"/>
      <c r="E11" s="47"/>
      <c r="F11" s="47"/>
      <c r="G11" s="47"/>
      <c r="H11" s="47"/>
      <c r="I11" s="47"/>
      <c r="J11" s="47"/>
      <c r="K11" s="47"/>
      <c r="L11" s="47"/>
    </row>
    <row r="12" spans="1:21" x14ac:dyDescent="0.15">
      <c r="A12" s="29" t="s">
        <v>7</v>
      </c>
      <c r="B12" s="77">
        <v>6</v>
      </c>
      <c r="C12" s="47"/>
      <c r="D12" s="78"/>
      <c r="E12" s="47"/>
      <c r="F12" s="47"/>
      <c r="G12" s="47"/>
      <c r="H12" s="47"/>
      <c r="I12" s="47"/>
      <c r="J12" s="47"/>
      <c r="K12" s="47"/>
      <c r="L12" s="47"/>
    </row>
    <row r="13" spans="1:21" ht="14.25" thickBot="1" x14ac:dyDescent="0.2">
      <c r="A13" s="13"/>
      <c r="B13" s="77">
        <v>7</v>
      </c>
      <c r="C13" s="47"/>
      <c r="D13" s="78"/>
      <c r="E13" s="47"/>
      <c r="F13" s="47"/>
      <c r="G13" s="47"/>
      <c r="H13" s="47"/>
      <c r="I13" s="47"/>
      <c r="J13" s="47"/>
      <c r="K13" s="47"/>
      <c r="L13" s="47"/>
    </row>
    <row r="14" spans="1:21" x14ac:dyDescent="0.15">
      <c r="B14" s="79">
        <v>8</v>
      </c>
      <c r="C14" s="47"/>
      <c r="D14" s="78"/>
      <c r="E14" s="47"/>
      <c r="F14" s="47"/>
      <c r="G14" s="47"/>
      <c r="H14" s="47"/>
      <c r="I14" s="47"/>
      <c r="J14" s="47"/>
      <c r="K14" s="47"/>
      <c r="L14" s="47"/>
    </row>
    <row r="15" spans="1:21" x14ac:dyDescent="0.15">
      <c r="B15" s="79">
        <v>9</v>
      </c>
      <c r="C15" s="47"/>
      <c r="D15" s="78"/>
      <c r="E15" s="47"/>
      <c r="F15" s="47"/>
      <c r="G15" s="47"/>
      <c r="H15" s="47"/>
      <c r="I15" s="47"/>
      <c r="J15" s="47"/>
      <c r="K15" s="47"/>
      <c r="L15" s="47"/>
    </row>
    <row r="16" spans="1:21" x14ac:dyDescent="0.15">
      <c r="B16" s="79">
        <v>10</v>
      </c>
      <c r="C16" s="47"/>
      <c r="D16" s="78"/>
      <c r="E16" s="47"/>
      <c r="F16" s="47"/>
      <c r="G16" s="47"/>
      <c r="H16" s="47"/>
      <c r="I16" s="47"/>
      <c r="J16" s="47"/>
      <c r="K16" s="47"/>
      <c r="L16" s="47"/>
    </row>
    <row r="17" spans="1:12" x14ac:dyDescent="0.15">
      <c r="A17" s="3" t="s">
        <v>11</v>
      </c>
      <c r="B17" s="4"/>
      <c r="C17" s="4"/>
      <c r="D17" s="22"/>
      <c r="E17" s="4"/>
      <c r="F17" s="4"/>
      <c r="G17" s="4"/>
      <c r="H17" s="4"/>
      <c r="I17" s="4"/>
      <c r="J17" s="4"/>
      <c r="K17" s="4"/>
      <c r="L17" s="4"/>
    </row>
    <row r="18" spans="1:12" ht="28.5" customHeight="1" x14ac:dyDescent="0.15">
      <c r="A18" s="96" t="s">
        <v>27</v>
      </c>
      <c r="B18" s="35" t="s">
        <v>34</v>
      </c>
      <c r="C18" s="34">
        <f>C7/C20</f>
        <v>0.5</v>
      </c>
      <c r="D18" s="22"/>
      <c r="E18" s="32">
        <f t="shared" ref="E18:L18" si="0">E7/E20</f>
        <v>0.33333333333333331</v>
      </c>
      <c r="F18" s="33">
        <f t="shared" si="0"/>
        <v>0.2857142857142857</v>
      </c>
      <c r="G18" s="33">
        <f t="shared" si="0"/>
        <v>0.2857142857142857</v>
      </c>
      <c r="H18" s="33" t="e">
        <f t="shared" si="0"/>
        <v>#DIV/0!</v>
      </c>
      <c r="I18" s="33" t="e">
        <f t="shared" si="0"/>
        <v>#DIV/0!</v>
      </c>
      <c r="J18" s="33" t="e">
        <f t="shared" si="0"/>
        <v>#DIV/0!</v>
      </c>
      <c r="K18" s="33" t="e">
        <f t="shared" si="0"/>
        <v>#DIV/0!</v>
      </c>
      <c r="L18" s="34" t="e">
        <f t="shared" si="0"/>
        <v>#DIV/0!</v>
      </c>
    </row>
    <row r="19" spans="1:12" ht="28.5" customHeight="1" x14ac:dyDescent="0.15">
      <c r="A19" s="97"/>
      <c r="B19" s="54" t="s">
        <v>35</v>
      </c>
      <c r="C19" s="55">
        <f>1-C18</f>
        <v>0.5</v>
      </c>
      <c r="D19" s="22"/>
      <c r="E19" s="25">
        <f t="shared" ref="E19:L19" si="1">1-E18</f>
        <v>0.66666666666666674</v>
      </c>
      <c r="F19" s="7">
        <f t="shared" si="1"/>
        <v>0.7142857142857143</v>
      </c>
      <c r="G19" s="7">
        <f t="shared" si="1"/>
        <v>0.7142857142857143</v>
      </c>
      <c r="H19" s="7" t="e">
        <f t="shared" si="1"/>
        <v>#DIV/0!</v>
      </c>
      <c r="I19" s="7" t="e">
        <f t="shared" si="1"/>
        <v>#DIV/0!</v>
      </c>
      <c r="J19" s="7" t="e">
        <f t="shared" si="1"/>
        <v>#DIV/0!</v>
      </c>
      <c r="K19" s="7" t="e">
        <f t="shared" si="1"/>
        <v>#DIV/0!</v>
      </c>
      <c r="L19" s="16" t="e">
        <f t="shared" si="1"/>
        <v>#DIV/0!</v>
      </c>
    </row>
    <row r="20" spans="1:12" ht="28.5" customHeight="1" x14ac:dyDescent="0.15">
      <c r="A20" s="98"/>
      <c r="B20" s="6" t="s">
        <v>2</v>
      </c>
      <c r="C20" s="16">
        <f>SUM(C7:C16)</f>
        <v>400</v>
      </c>
      <c r="D20" s="22"/>
      <c r="E20" s="25">
        <f t="shared" ref="E20:L20" si="2">SUM(E7:E16)</f>
        <v>15</v>
      </c>
      <c r="F20" s="7">
        <f t="shared" si="2"/>
        <v>280</v>
      </c>
      <c r="G20" s="7">
        <f t="shared" si="2"/>
        <v>2800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16">
        <f t="shared" si="2"/>
        <v>0</v>
      </c>
    </row>
    <row r="21" spans="1:12" ht="34.5" customHeight="1" x14ac:dyDescent="0.15">
      <c r="A21" s="98"/>
      <c r="B21" s="6" t="s">
        <v>32</v>
      </c>
      <c r="C21" s="16">
        <f>SQRT(C18*(1-C18))</f>
        <v>0.5</v>
      </c>
      <c r="D21" s="22"/>
      <c r="E21" s="25">
        <f t="shared" ref="E21:L21" si="3">SQRT(E18*(1-E18))</f>
        <v>0.47140452079103168</v>
      </c>
      <c r="F21" s="67">
        <f t="shared" si="3"/>
        <v>0.45175395145262565</v>
      </c>
      <c r="G21" s="7">
        <f t="shared" si="3"/>
        <v>0.45175395145262565</v>
      </c>
      <c r="H21" s="7" t="e">
        <f t="shared" si="3"/>
        <v>#DIV/0!</v>
      </c>
      <c r="I21" s="7" t="e">
        <f t="shared" si="3"/>
        <v>#DIV/0!</v>
      </c>
      <c r="J21" s="7" t="e">
        <f t="shared" si="3"/>
        <v>#DIV/0!</v>
      </c>
      <c r="K21" s="7" t="e">
        <f t="shared" si="3"/>
        <v>#DIV/0!</v>
      </c>
      <c r="L21" s="68" t="e">
        <f t="shared" si="3"/>
        <v>#DIV/0!</v>
      </c>
    </row>
    <row r="22" spans="1:12" ht="34.5" customHeight="1" x14ac:dyDescent="0.15">
      <c r="A22" s="99"/>
      <c r="B22" s="36" t="s">
        <v>1</v>
      </c>
      <c r="C22" s="37">
        <f>C21/SQRT(C20)</f>
        <v>2.5000000000000001E-2</v>
      </c>
      <c r="D22" s="58"/>
      <c r="E22" s="42">
        <f t="shared" ref="E22:L22" si="4">E21/SQRT(E20)</f>
        <v>0.12171612389003691</v>
      </c>
      <c r="F22" s="43">
        <f t="shared" si="4"/>
        <v>2.6997462357801948E-2</v>
      </c>
      <c r="G22" s="43">
        <f t="shared" si="4"/>
        <v>8.5373472095313842E-3</v>
      </c>
      <c r="H22" s="43" t="e">
        <f t="shared" si="4"/>
        <v>#DIV/0!</v>
      </c>
      <c r="I22" s="43" t="e">
        <f t="shared" si="4"/>
        <v>#DIV/0!</v>
      </c>
      <c r="J22" s="43" t="e">
        <f t="shared" si="4"/>
        <v>#DIV/0!</v>
      </c>
      <c r="K22" s="43" t="e">
        <f t="shared" si="4"/>
        <v>#DIV/0!</v>
      </c>
      <c r="L22" s="41" t="e">
        <f t="shared" si="4"/>
        <v>#DIV/0!</v>
      </c>
    </row>
    <row r="23" spans="1:12" ht="30.75" customHeight="1" x14ac:dyDescent="0.15">
      <c r="A23" s="96" t="s">
        <v>55</v>
      </c>
      <c r="B23" s="15" t="s">
        <v>25</v>
      </c>
      <c r="C23" s="19">
        <f>$C$2/100</f>
        <v>0.95</v>
      </c>
      <c r="D23" s="22"/>
      <c r="E23" s="27">
        <f t="shared" ref="E23:L23" si="5">$C$2/100</f>
        <v>0.95</v>
      </c>
      <c r="F23" s="18">
        <f t="shared" si="5"/>
        <v>0.95</v>
      </c>
      <c r="G23" s="18">
        <f t="shared" si="5"/>
        <v>0.95</v>
      </c>
      <c r="H23" s="18">
        <f t="shared" si="5"/>
        <v>0.95</v>
      </c>
      <c r="I23" s="18">
        <f t="shared" si="5"/>
        <v>0.95</v>
      </c>
      <c r="J23" s="18">
        <f t="shared" si="5"/>
        <v>0.95</v>
      </c>
      <c r="K23" s="18">
        <f t="shared" si="5"/>
        <v>0.95</v>
      </c>
      <c r="L23" s="19">
        <f t="shared" si="5"/>
        <v>0.95</v>
      </c>
    </row>
    <row r="24" spans="1:12" ht="27.75" customHeight="1" x14ac:dyDescent="0.15">
      <c r="A24" s="97"/>
      <c r="B24" s="9" t="s">
        <v>24</v>
      </c>
      <c r="C24" s="17">
        <f>1-C23</f>
        <v>5.0000000000000044E-2</v>
      </c>
      <c r="D24" s="22"/>
      <c r="E24" s="26">
        <f t="shared" ref="E24:L24" si="6">1-E23</f>
        <v>5.0000000000000044E-2</v>
      </c>
      <c r="F24" s="5">
        <f t="shared" si="6"/>
        <v>5.0000000000000044E-2</v>
      </c>
      <c r="G24" s="5">
        <f t="shared" si="6"/>
        <v>5.0000000000000044E-2</v>
      </c>
      <c r="H24" s="5">
        <f t="shared" si="6"/>
        <v>5.0000000000000044E-2</v>
      </c>
      <c r="I24" s="5">
        <f t="shared" si="6"/>
        <v>5.0000000000000044E-2</v>
      </c>
      <c r="J24" s="5">
        <f t="shared" si="6"/>
        <v>5.0000000000000044E-2</v>
      </c>
      <c r="K24" s="5">
        <f t="shared" si="6"/>
        <v>5.0000000000000044E-2</v>
      </c>
      <c r="L24" s="17">
        <f t="shared" si="6"/>
        <v>5.0000000000000044E-2</v>
      </c>
    </row>
    <row r="25" spans="1:12" ht="27" x14ac:dyDescent="0.15">
      <c r="A25" s="97"/>
      <c r="B25" s="52" t="s">
        <v>52</v>
      </c>
      <c r="C25" s="53">
        <f>_xlfn.NORM.S.INV(C24/2+C23)</f>
        <v>1.9599639845400536</v>
      </c>
      <c r="D25" s="51"/>
      <c r="E25" s="60">
        <f t="shared" ref="E25:L25" si="7">_xlfn.NORM.S.INV(E24/2+E23)</f>
        <v>1.9599639845400536</v>
      </c>
      <c r="F25" s="61">
        <f t="shared" si="7"/>
        <v>1.9599639845400536</v>
      </c>
      <c r="G25" s="61">
        <f t="shared" si="7"/>
        <v>1.9599639845400536</v>
      </c>
      <c r="H25" s="61">
        <f t="shared" si="7"/>
        <v>1.9599639845400536</v>
      </c>
      <c r="I25" s="61">
        <f t="shared" si="7"/>
        <v>1.9599639845400536</v>
      </c>
      <c r="J25" s="61">
        <f t="shared" si="7"/>
        <v>1.9599639845400536</v>
      </c>
      <c r="K25" s="61">
        <f t="shared" si="7"/>
        <v>1.9599639845400536</v>
      </c>
      <c r="L25" s="53">
        <f t="shared" si="7"/>
        <v>1.9599639845400536</v>
      </c>
    </row>
    <row r="26" spans="1:12" ht="26.25" customHeight="1" x14ac:dyDescent="0.15">
      <c r="A26" s="101"/>
      <c r="B26" s="36" t="s">
        <v>51</v>
      </c>
      <c r="C26" s="37">
        <f>C25*C22</f>
        <v>4.8999099613501344E-2</v>
      </c>
      <c r="D26" s="51"/>
      <c r="E26" s="38">
        <f t="shared" ref="E26:L26" si="8">E25*E22</f>
        <v>0.23855921916228756</v>
      </c>
      <c r="F26" s="39">
        <f t="shared" si="8"/>
        <v>5.2914053895267613E-2</v>
      </c>
      <c r="G26" s="39">
        <f t="shared" si="8"/>
        <v>1.673289305419504E-2</v>
      </c>
      <c r="H26" s="39" t="e">
        <f t="shared" si="8"/>
        <v>#DIV/0!</v>
      </c>
      <c r="I26" s="39" t="e">
        <f t="shared" si="8"/>
        <v>#DIV/0!</v>
      </c>
      <c r="J26" s="39" t="e">
        <f t="shared" si="8"/>
        <v>#DIV/0!</v>
      </c>
      <c r="K26" s="39" t="e">
        <f t="shared" si="8"/>
        <v>#DIV/0!</v>
      </c>
      <c r="L26" s="37" t="e">
        <f t="shared" si="8"/>
        <v>#DIV/0!</v>
      </c>
    </row>
    <row r="27" spans="1:12" ht="22.5" customHeight="1" x14ac:dyDescent="0.15">
      <c r="A27" s="98" t="s">
        <v>56</v>
      </c>
      <c r="B27" s="100" t="s">
        <v>53</v>
      </c>
      <c r="C27" s="59">
        <f>C18+C26</f>
        <v>0.54899909961350135</v>
      </c>
      <c r="D27" s="24"/>
      <c r="E27" s="65">
        <f t="shared" ref="E27:L27" si="9">E18+E26</f>
        <v>0.57189255249562088</v>
      </c>
      <c r="F27" s="66">
        <f t="shared" si="9"/>
        <v>0.3386283396095533</v>
      </c>
      <c r="G27" s="66">
        <f t="shared" si="9"/>
        <v>0.30244717876848076</v>
      </c>
      <c r="H27" s="66" t="e">
        <f t="shared" si="9"/>
        <v>#DIV/0!</v>
      </c>
      <c r="I27" s="66" t="e">
        <f t="shared" si="9"/>
        <v>#DIV/0!</v>
      </c>
      <c r="J27" s="66" t="e">
        <f t="shared" si="9"/>
        <v>#DIV/0!</v>
      </c>
      <c r="K27" s="66" t="e">
        <f t="shared" si="9"/>
        <v>#DIV/0!</v>
      </c>
      <c r="L27" s="59" t="e">
        <f t="shared" si="9"/>
        <v>#DIV/0!</v>
      </c>
    </row>
    <row r="28" spans="1:12" x14ac:dyDescent="0.15">
      <c r="A28" s="98"/>
      <c r="B28" s="85"/>
      <c r="C28" s="20" t="s">
        <v>0</v>
      </c>
      <c r="D28" s="24"/>
      <c r="E28" s="28" t="s">
        <v>0</v>
      </c>
      <c r="F28" s="10" t="s">
        <v>0</v>
      </c>
      <c r="G28" s="10" t="s">
        <v>0</v>
      </c>
      <c r="H28" s="10" t="s">
        <v>0</v>
      </c>
      <c r="I28" s="10" t="s">
        <v>0</v>
      </c>
      <c r="J28" s="10" t="s">
        <v>0</v>
      </c>
      <c r="K28" s="10" t="s">
        <v>0</v>
      </c>
      <c r="L28" s="20" t="s">
        <v>0</v>
      </c>
    </row>
    <row r="29" spans="1:12" ht="25.5" customHeight="1" x14ac:dyDescent="0.15">
      <c r="A29" s="99"/>
      <c r="B29" s="86"/>
      <c r="C29" s="64">
        <f>C18-C26</f>
        <v>0.45100090038649865</v>
      </c>
      <c r="D29" s="24"/>
      <c r="E29" s="62">
        <f t="shared" ref="E29:L29" si="10">E18-E26</f>
        <v>9.4774114171045754E-2</v>
      </c>
      <c r="F29" s="63">
        <f t="shared" si="10"/>
        <v>0.2328002318190181</v>
      </c>
      <c r="G29" s="63">
        <f t="shared" si="10"/>
        <v>0.26898139266009063</v>
      </c>
      <c r="H29" s="63" t="e">
        <f t="shared" si="10"/>
        <v>#DIV/0!</v>
      </c>
      <c r="I29" s="63" t="e">
        <f t="shared" si="10"/>
        <v>#DIV/0!</v>
      </c>
      <c r="J29" s="63" t="e">
        <f t="shared" si="10"/>
        <v>#DIV/0!</v>
      </c>
      <c r="K29" s="63" t="e">
        <f t="shared" si="10"/>
        <v>#DIV/0!</v>
      </c>
      <c r="L29" s="64" t="e">
        <f t="shared" si="10"/>
        <v>#DIV/0!</v>
      </c>
    </row>
  </sheetData>
  <mergeCells count="4">
    <mergeCell ref="A18:A22"/>
    <mergeCell ref="A27:A29"/>
    <mergeCell ref="B27:B29"/>
    <mergeCell ref="A23:A26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小標本の場合</vt:lpstr>
      <vt:lpstr>大標本の場合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nao</cp:lastModifiedBy>
  <cp:lastPrinted>2019-11-07T21:50:08Z</cp:lastPrinted>
  <dcterms:created xsi:type="dcterms:W3CDTF">2019-10-31T21:20:18Z</dcterms:created>
  <dcterms:modified xsi:type="dcterms:W3CDTF">2019-11-11T21:04:46Z</dcterms:modified>
</cp:coreProperties>
</file>